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6020" windowHeight="12600" tabRatio="730" activeTab="0"/>
  </bookViews>
  <sheets>
    <sheet name="土工事数量算定・配管 " sheetId="1" r:id="rId1"/>
    <sheet name="土工事集計表" sheetId="2" r:id="rId2"/>
    <sheet name="土工事単価根拠" sheetId="3" r:id="rId3"/>
    <sheet name="コンクリート" sheetId="4" r:id="rId4"/>
    <sheet name="型枠工事" sheetId="5" r:id="rId5"/>
  </sheets>
  <definedNames>
    <definedName name="_xlnm.Print_Area" localSheetId="1">'土工事集計表'!$A$1:$I$25</definedName>
    <definedName name="_xlnm.Print_Titles" localSheetId="3">'コンクリート'!$1:$2</definedName>
    <definedName name="_xlnm.Print_Titles" localSheetId="4">'型枠工事'!$1:$2</definedName>
    <definedName name="_xlnm.Print_Titles" localSheetId="0">'土工事数量算定・配管 '!$1:$6</definedName>
    <definedName name="_xlnm.Print_Titles" localSheetId="2">'土工事単価根拠'!$1:$2</definedName>
  </definedNames>
  <calcPr fullCalcOnLoad="1"/>
</workbook>
</file>

<file path=xl/sharedStrings.xml><?xml version="1.0" encoding="utf-8"?>
<sst xmlns="http://schemas.openxmlformats.org/spreadsheetml/2006/main" count="477" uniqueCount="170">
  <si>
    <t>名　　　称</t>
  </si>
  <si>
    <t>種別：</t>
  </si>
  <si>
    <t>計</t>
  </si>
  <si>
    <t>根切り長さ</t>
  </si>
  <si>
    <t>根切り深さ</t>
  </si>
  <si>
    <t>根切り幅</t>
  </si>
  <si>
    <t>根切り数量</t>
  </si>
  <si>
    <t>管類の体積</t>
  </si>
  <si>
    <t>埋戻し</t>
  </si>
  <si>
    <t>バックホウの
機種または
人力</t>
  </si>
  <si>
    <t>呼び径</t>
  </si>
  <si>
    <t>機種</t>
  </si>
  <si>
    <t>バケット幅</t>
  </si>
  <si>
    <t>施工可能な作業幅</t>
  </si>
  <si>
    <t>0.65以上</t>
  </si>
  <si>
    <t>B.バックホウ機種と作業幅（余裕幅は、両側で15cm）</t>
  </si>
  <si>
    <t>小計</t>
  </si>
  <si>
    <t>(良質土)</t>
  </si>
  <si>
    <t>□根切り数量　Q=A×H×L</t>
  </si>
  <si>
    <t>■機械堀：A+B 条件 　　　　　　 　A.根切り深さによる根切り幅</t>
  </si>
  <si>
    <t>系統</t>
  </si>
  <si>
    <t>200A超過の場合①</t>
  </si>
  <si>
    <t xml:space="preserve"> 但し、d=d'/1,000 (m)</t>
  </si>
  <si>
    <t>多条布設の場合</t>
  </si>
  <si>
    <t>d'2</t>
  </si>
  <si>
    <t>d'3</t>
  </si>
  <si>
    <t>d'4</t>
  </si>
  <si>
    <t>d'5</t>
  </si>
  <si>
    <t>d'6</t>
  </si>
  <si>
    <t>直堀り工法</t>
  </si>
  <si>
    <t>土冠</t>
  </si>
  <si>
    <t>左右
間隔</t>
  </si>
  <si>
    <t>上下
間隔</t>
  </si>
  <si>
    <t>幅計</t>
  </si>
  <si>
    <t>管の占有
高さの累計</t>
  </si>
  <si>
    <t>H＜1.0の場合  　 　　A=</t>
  </si>
  <si>
    <t>H＜1.5の場合　　  　 A=</t>
  </si>
  <si>
    <t>C.保護管相互間隔</t>
  </si>
  <si>
    <t>保護管呼び径</t>
  </si>
  <si>
    <t>相互間距離（左右・上下）(mm)</t>
  </si>
  <si>
    <t>MAX</t>
  </si>
  <si>
    <t>(m)</t>
  </si>
  <si>
    <t>L</t>
  </si>
  <si>
    <t>h1</t>
  </si>
  <si>
    <t>h2</t>
  </si>
  <si>
    <t>H=h1+h2</t>
  </si>
  <si>
    <t>A</t>
  </si>
  <si>
    <t>Q</t>
  </si>
  <si>
    <t>②=Q-①</t>
  </si>
  <si>
    <t>-</t>
  </si>
  <si>
    <t>d+0.4</t>
  </si>
  <si>
    <t>1.0≦</t>
  </si>
  <si>
    <t>d+0.8</t>
  </si>
  <si>
    <t>30・50</t>
  </si>
  <si>
    <t>60～150</t>
  </si>
  <si>
    <t>d'1</t>
  </si>
  <si>
    <t>(mm)</t>
  </si>
  <si>
    <t>(㎥)</t>
  </si>
  <si>
    <t>(㎥/m)</t>
  </si>
  <si>
    <t>FEP</t>
  </si>
  <si>
    <t>□電気設備工事では、埋戻し土として、山砂は計上しない。</t>
  </si>
  <si>
    <t>拾い出し表 ［埋設配管］</t>
  </si>
  <si>
    <t>上部セルの</t>
  </si>
  <si>
    <t>のみ入力可</t>
  </si>
  <si>
    <t>テストをしてご確認ください。</t>
  </si>
  <si>
    <t>相互間距離はシートの右下</t>
  </si>
  <si>
    <t>0.13㎡</t>
  </si>
  <si>
    <t>0.50m</t>
  </si>
  <si>
    <t>※管+0.4と間違いやすい。掘削不可能で計上はダメ！</t>
  </si>
  <si>
    <t>土工事集計表サンプル</t>
  </si>
  <si>
    <t>名　称</t>
  </si>
  <si>
    <t>摘 要 ・ 規 格</t>
  </si>
  <si>
    <t>数量</t>
  </si>
  <si>
    <t>単位</t>
  </si>
  <si>
    <t>単　価</t>
  </si>
  <si>
    <t>備　　考</t>
  </si>
  <si>
    <t>Ⅰ.配管類</t>
  </si>
  <si>
    <t>根切り</t>
  </si>
  <si>
    <t>人力</t>
  </si>
  <si>
    <t>機械</t>
  </si>
  <si>
    <t>建設発生土処理</t>
  </si>
  <si>
    <t>場内敷きならし</t>
  </si>
  <si>
    <t>砂利地業</t>
  </si>
  <si>
    <t>小　計</t>
  </si>
  <si>
    <t>㎥</t>
  </si>
  <si>
    <t>　〃</t>
  </si>
  <si>
    <t>バックホウ 0.13㎥</t>
  </si>
  <si>
    <t>㎥</t>
  </si>
  <si>
    <t>㎥</t>
  </si>
  <si>
    <t>㎥</t>
  </si>
  <si>
    <t>複合単価計算書 ［代価表］</t>
  </si>
  <si>
    <t>数量：公共建築工事積算基準　平成17年版　P365</t>
  </si>
  <si>
    <t>1.根切り　機械</t>
  </si>
  <si>
    <t>2.埋戻し　機械</t>
  </si>
  <si>
    <t>バックホウ運転</t>
  </si>
  <si>
    <t>バックホウ 0.13㎥</t>
  </si>
  <si>
    <t>日</t>
  </si>
  <si>
    <t>積算基準
P 365</t>
  </si>
  <si>
    <t>タンパ運転</t>
  </si>
  <si>
    <t>〃</t>
  </si>
  <si>
    <t>普通作業員</t>
  </si>
  <si>
    <t>人</t>
  </si>
  <si>
    <t>物価P845</t>
  </si>
  <si>
    <t>その他</t>
  </si>
  <si>
    <t>（労）×12%</t>
  </si>
  <si>
    <t>式</t>
  </si>
  <si>
    <t>合　計</t>
  </si>
  <si>
    <t>端数処理後　複合単価</t>
  </si>
  <si>
    <t>㎥</t>
  </si>
  <si>
    <t>3.建設発生土処理　人力（場内敷きならし）</t>
  </si>
  <si>
    <t>4.砂利地業　人力</t>
  </si>
  <si>
    <t>切込み砂利</t>
  </si>
  <si>
    <t>ﾏﾆｭｱﾙP679</t>
  </si>
  <si>
    <t>1.根切り　人力</t>
  </si>
  <si>
    <t>2.埋戻し　人力</t>
  </si>
  <si>
    <t>数量：公共建築工事積算基準　平成17年版　P366</t>
  </si>
  <si>
    <t>1.コンクリート（手練り、無筋コンクリートB種、水セメント比 70、スランプ 18）</t>
  </si>
  <si>
    <t>2.コンクリート（生コン人力打設）</t>
  </si>
  <si>
    <t>洲本①②</t>
  </si>
  <si>
    <t>㎥</t>
  </si>
  <si>
    <t>① 建物P88</t>
  </si>
  <si>
    <t>砂</t>
  </si>
  <si>
    <t>荒目</t>
  </si>
  <si>
    <t>器材費</t>
  </si>
  <si>
    <t>砂利</t>
  </si>
  <si>
    <t>(25mm洗い）</t>
  </si>
  <si>
    <t>特殊作業員</t>
  </si>
  <si>
    <t>建物P845</t>
  </si>
  <si>
    <t>建物P845</t>
  </si>
  <si>
    <t>3.鉄筋</t>
  </si>
  <si>
    <t>4.モルタル（厚さ15mm）1：3</t>
  </si>
  <si>
    <t>鉄筋</t>
  </si>
  <si>
    <t>結束線</t>
  </si>
  <si>
    <t>細目</t>
  </si>
  <si>
    <t>鉄筋工</t>
  </si>
  <si>
    <t>左官工</t>
  </si>
  <si>
    <t>物価P848</t>
  </si>
  <si>
    <t>5.防水モルタル（厚さ15mm）1：2</t>
  </si>
  <si>
    <t>6.インバート用モルタル 1：2</t>
  </si>
  <si>
    <t>セメント</t>
  </si>
  <si>
    <t>kg</t>
  </si>
  <si>
    <t>防水剤</t>
  </si>
  <si>
    <t>セメント</t>
  </si>
  <si>
    <t>kg</t>
  </si>
  <si>
    <t>コンクリート</t>
  </si>
  <si>
    <t>①×0.01</t>
  </si>
  <si>
    <t>D10～D13</t>
  </si>
  <si>
    <t>ｔ</t>
  </si>
  <si>
    <t>セメント</t>
  </si>
  <si>
    <t>kg</t>
  </si>
  <si>
    <t>t</t>
  </si>
  <si>
    <t>㎡</t>
  </si>
  <si>
    <t>1.型枠（一般用）</t>
  </si>
  <si>
    <t>2.型枠（枡類用）</t>
  </si>
  <si>
    <t>合板</t>
  </si>
  <si>
    <t>厚さ12mm</t>
  </si>
  <si>
    <t>㎡</t>
  </si>
  <si>
    <t>さん材</t>
  </si>
  <si>
    <t>角材</t>
  </si>
  <si>
    <t>鉄線</t>
  </si>
  <si>
    <t>くぎ金物</t>
  </si>
  <si>
    <t>はく離剤</t>
  </si>
  <si>
    <t>型枠工</t>
  </si>
  <si>
    <t>建物P848</t>
  </si>
  <si>
    <t>kg</t>
  </si>
  <si>
    <t>kg</t>
  </si>
  <si>
    <t>㍑</t>
  </si>
  <si>
    <t>原稿は拾い出し表とこの代価表は別ファイルです。</t>
  </si>
  <si>
    <t>電気設備工事の場合、原則　根切り＝埋め戻しとなる。</t>
  </si>
  <si>
    <t>Ⅱ.地下埋設物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</si>
</sst>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_ "/>
    <numFmt numFmtId="182" formatCode="0.000_ "/>
    <numFmt numFmtId="183" formatCode="0.00_ "/>
    <numFmt numFmtId="184" formatCode="0_ "/>
    <numFmt numFmtId="185" formatCode="#,##0.000;[Red]\-#,##0.000"/>
    <numFmt numFmtId="186" formatCode="#,##0_);[Red]\(#,##0\)"/>
    <numFmt numFmtId="187" formatCode="0.0"/>
    <numFmt numFmtId="188" formatCode="0.0000_ "/>
    <numFmt numFmtId="189" formatCode="#,##0.0000;[Red]\-#,##0.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8"/>
      <name val="MS UI Gothic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4">
    <xf numFmtId="0" fontId="0" fillId="0" borderId="0" xfId="0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3" fontId="3" fillId="0" borderId="12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183" fontId="3" fillId="0" borderId="7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81" fontId="3" fillId="0" borderId="15" xfId="0" applyNumberFormat="1" applyFont="1" applyBorder="1" applyAlignment="1" applyProtection="1">
      <alignment vertical="center"/>
      <protection/>
    </xf>
    <xf numFmtId="181" fontId="3" fillId="0" borderId="15" xfId="0" applyNumberFormat="1" applyFont="1" applyBorder="1" applyAlignment="1" applyProtection="1">
      <alignment horizontal="center" vertical="center"/>
      <protection/>
    </xf>
    <xf numFmtId="183" fontId="3" fillId="0" borderId="15" xfId="0" applyNumberFormat="1" applyFont="1" applyBorder="1" applyAlignment="1" applyProtection="1">
      <alignment horizontal="center" vertical="center"/>
      <protection/>
    </xf>
    <xf numFmtId="183" fontId="3" fillId="0" borderId="15" xfId="0" applyNumberFormat="1" applyFont="1" applyBorder="1" applyAlignment="1" applyProtection="1">
      <alignment horizontal="right" vertical="center"/>
      <protection/>
    </xf>
    <xf numFmtId="183" fontId="3" fillId="0" borderId="1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indent="1"/>
      <protection/>
    </xf>
    <xf numFmtId="0" fontId="3" fillId="0" borderId="18" xfId="0" applyFont="1" applyBorder="1" applyAlignment="1" applyProtection="1">
      <alignment vertical="center"/>
      <protection/>
    </xf>
    <xf numFmtId="181" fontId="3" fillId="0" borderId="18" xfId="0" applyNumberFormat="1" applyFont="1" applyBorder="1" applyAlignment="1" applyProtection="1">
      <alignment vertical="center"/>
      <protection/>
    </xf>
    <xf numFmtId="181" fontId="3" fillId="0" borderId="18" xfId="0" applyNumberFormat="1" applyFont="1" applyBorder="1" applyAlignment="1" applyProtection="1">
      <alignment horizontal="right" vertical="center"/>
      <protection/>
    </xf>
    <xf numFmtId="181" fontId="3" fillId="0" borderId="18" xfId="0" applyNumberFormat="1" applyFont="1" applyBorder="1" applyAlignment="1" applyProtection="1">
      <alignment horizontal="left" vertical="center" indent="1"/>
      <protection/>
    </xf>
    <xf numFmtId="181" fontId="3" fillId="0" borderId="19" xfId="0" applyNumberFormat="1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left" vertical="center" indent="1"/>
      <protection/>
    </xf>
    <xf numFmtId="0" fontId="3" fillId="0" borderId="21" xfId="0" applyFont="1" applyBorder="1" applyAlignment="1" applyProtection="1">
      <alignment horizontal="left" vertical="center"/>
      <protection/>
    </xf>
    <xf numFmtId="183" fontId="3" fillId="0" borderId="22" xfId="0" applyNumberFormat="1" applyFont="1" applyBorder="1" applyAlignment="1" applyProtection="1">
      <alignment vertical="center"/>
      <protection/>
    </xf>
    <xf numFmtId="181" fontId="3" fillId="0" borderId="21" xfId="0" applyNumberFormat="1" applyFont="1" applyBorder="1" applyAlignment="1" applyProtection="1">
      <alignment vertical="center"/>
      <protection/>
    </xf>
    <xf numFmtId="181" fontId="3" fillId="0" borderId="21" xfId="0" applyNumberFormat="1" applyFont="1" applyBorder="1" applyAlignment="1" applyProtection="1">
      <alignment horizontal="center" vertical="center"/>
      <protection/>
    </xf>
    <xf numFmtId="181" fontId="3" fillId="0" borderId="22" xfId="0" applyNumberFormat="1" applyFont="1" applyBorder="1" applyAlignment="1" applyProtection="1">
      <alignment horizontal="center" vertical="center"/>
      <protection/>
    </xf>
    <xf numFmtId="181" fontId="3" fillId="0" borderId="23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181" fontId="3" fillId="0" borderId="22" xfId="0" applyNumberFormat="1" applyFont="1" applyBorder="1" applyAlignment="1" applyProtection="1">
      <alignment vertical="center"/>
      <protection/>
    </xf>
    <xf numFmtId="181" fontId="3" fillId="0" borderId="25" xfId="0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center" indent="1"/>
      <protection/>
    </xf>
    <xf numFmtId="0" fontId="3" fillId="0" borderId="27" xfId="0" applyFont="1" applyBorder="1" applyAlignment="1" applyProtection="1">
      <alignment vertical="center"/>
      <protection/>
    </xf>
    <xf numFmtId="183" fontId="3" fillId="0" borderId="27" xfId="0" applyNumberFormat="1" applyFont="1" applyBorder="1" applyAlignment="1" applyProtection="1">
      <alignment vertical="center"/>
      <protection/>
    </xf>
    <xf numFmtId="181" fontId="3" fillId="0" borderId="27" xfId="0" applyNumberFormat="1" applyFont="1" applyBorder="1" applyAlignment="1" applyProtection="1">
      <alignment horizontal="center" vertical="center"/>
      <protection/>
    </xf>
    <xf numFmtId="181" fontId="3" fillId="0" borderId="28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/>
    </xf>
    <xf numFmtId="181" fontId="7" fillId="0" borderId="22" xfId="0" applyNumberFormat="1" applyFont="1" applyBorder="1" applyAlignment="1" applyProtection="1">
      <alignment horizontal="center" vertical="center"/>
      <protection/>
    </xf>
    <xf numFmtId="183" fontId="7" fillId="0" borderId="22" xfId="0" applyNumberFormat="1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/>
    </xf>
    <xf numFmtId="180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38" fontId="9" fillId="0" borderId="4" xfId="0" applyNumberFormat="1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9" fillId="0" borderId="4" xfId="0" applyFont="1" applyBorder="1" applyAlignment="1">
      <alignment vertical="center"/>
    </xf>
    <xf numFmtId="38" fontId="9" fillId="0" borderId="4" xfId="16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38" fontId="9" fillId="0" borderId="7" xfId="16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38" fontId="0" fillId="0" borderId="0" xfId="16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9" fillId="0" borderId="12" xfId="16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40" fontId="9" fillId="0" borderId="4" xfId="0" applyNumberFormat="1" applyFont="1" applyBorder="1" applyAlignment="1">
      <alignment vertical="center"/>
    </xf>
    <xf numFmtId="185" fontId="9" fillId="0" borderId="4" xfId="0" applyNumberFormat="1" applyFont="1" applyBorder="1" applyAlignment="1">
      <alignment vertical="center"/>
    </xf>
    <xf numFmtId="189" fontId="9" fillId="0" borderId="4" xfId="0" applyNumberFormat="1" applyFont="1" applyBorder="1" applyAlignment="1">
      <alignment vertical="center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38" fontId="9" fillId="0" borderId="15" xfId="16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left" vertical="center"/>
      <protection/>
    </xf>
    <xf numFmtId="40" fontId="9" fillId="0" borderId="38" xfId="0" applyNumberFormat="1" applyFont="1" applyBorder="1" applyAlignment="1" applyProtection="1">
      <alignment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38" fontId="9" fillId="0" borderId="38" xfId="0" applyNumberFormat="1" applyFont="1" applyBorder="1" applyAlignment="1" applyProtection="1">
      <alignment vertical="center"/>
      <protection/>
    </xf>
    <xf numFmtId="38" fontId="9" fillId="0" borderId="38" xfId="16" applyFont="1" applyBorder="1" applyAlignment="1" applyProtection="1">
      <alignment vertical="center"/>
      <protection/>
    </xf>
    <xf numFmtId="0" fontId="3" fillId="0" borderId="38" xfId="0" applyFont="1" applyBorder="1" applyAlignment="1" applyProtection="1">
      <alignment horizontal="left" vertical="center" wrapText="1"/>
      <protection/>
    </xf>
    <xf numFmtId="0" fontId="3" fillId="0" borderId="39" xfId="0" applyFont="1" applyBorder="1" applyAlignment="1" applyProtection="1">
      <alignment horizontal="left" vertical="center" wrapText="1"/>
      <protection/>
    </xf>
    <xf numFmtId="0" fontId="9" fillId="0" borderId="31" xfId="0" applyFont="1" applyBorder="1" applyAlignment="1" applyProtection="1">
      <alignment horizontal="left" vertical="center" indent="1"/>
      <protection/>
    </xf>
    <xf numFmtId="0" fontId="9" fillId="0" borderId="4" xfId="0" applyFont="1" applyBorder="1" applyAlignment="1" applyProtection="1">
      <alignment horizontal="left" vertical="center"/>
      <protection/>
    </xf>
    <xf numFmtId="180" fontId="9" fillId="0" borderId="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horizontal="center" vertical="center"/>
      <protection/>
    </xf>
    <xf numFmtId="38" fontId="9" fillId="0" borderId="4" xfId="0" applyNumberFormat="1" applyFont="1" applyBorder="1" applyAlignment="1" applyProtection="1">
      <alignment vertical="center"/>
      <protection/>
    </xf>
    <xf numFmtId="38" fontId="9" fillId="0" borderId="4" xfId="16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horizontal="left" vertical="center"/>
      <protection/>
    </xf>
    <xf numFmtId="0" fontId="3" fillId="0" borderId="32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38" fontId="0" fillId="0" borderId="0" xfId="16" applyAlignment="1" applyProtection="1">
      <alignment vertical="center"/>
      <protection/>
    </xf>
    <xf numFmtId="40" fontId="9" fillId="2" borderId="4" xfId="0" applyNumberFormat="1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right" vertical="center"/>
      <protection/>
    </xf>
    <xf numFmtId="0" fontId="3" fillId="0" borderId="40" xfId="0" applyFont="1" applyBorder="1" applyAlignment="1" applyProtection="1">
      <alignment horizontal="right" vertical="center"/>
      <protection/>
    </xf>
    <xf numFmtId="0" fontId="9" fillId="0" borderId="38" xfId="0" applyFont="1" applyFill="1" applyBorder="1" applyAlignment="1" applyProtection="1">
      <alignment horizontal="left" vertical="center"/>
      <protection/>
    </xf>
    <xf numFmtId="181" fontId="7" fillId="0" borderId="22" xfId="0" applyNumberFormat="1" applyFont="1" applyBorder="1" applyAlignment="1" applyProtection="1">
      <alignment horizontal="center" vertical="center"/>
      <protection/>
    </xf>
    <xf numFmtId="181" fontId="3" fillId="0" borderId="22" xfId="0" applyNumberFormat="1" applyFont="1" applyBorder="1" applyAlignment="1" applyProtection="1">
      <alignment horizontal="center" vertical="center"/>
      <protection/>
    </xf>
    <xf numFmtId="183" fontId="3" fillId="0" borderId="2" xfId="0" applyNumberFormat="1" applyFont="1" applyBorder="1" applyAlignment="1" applyProtection="1">
      <alignment horizontal="right" vertical="center"/>
      <protection/>
    </xf>
    <xf numFmtId="183" fontId="3" fillId="0" borderId="9" xfId="0" applyNumberFormat="1" applyFont="1" applyBorder="1" applyAlignment="1" applyProtection="1">
      <alignment horizontal="right" vertical="center"/>
      <protection/>
    </xf>
    <xf numFmtId="183" fontId="3" fillId="0" borderId="3" xfId="0" applyNumberFormat="1" applyFont="1" applyBorder="1" applyAlignment="1" applyProtection="1">
      <alignment horizontal="right" vertical="center"/>
      <protection/>
    </xf>
    <xf numFmtId="183" fontId="3" fillId="0" borderId="10" xfId="0" applyNumberFormat="1" applyFont="1" applyBorder="1" applyAlignment="1" applyProtection="1">
      <alignment horizontal="right" vertical="center"/>
      <protection/>
    </xf>
    <xf numFmtId="181" fontId="3" fillId="0" borderId="2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1" fontId="3" fillId="0" borderId="2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1" fontId="3" fillId="0" borderId="2" xfId="0" applyNumberFormat="1" applyFont="1" applyBorder="1" applyAlignment="1" applyProtection="1">
      <alignment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83" fontId="3" fillId="0" borderId="2" xfId="0" applyNumberFormat="1" applyFont="1" applyBorder="1" applyAlignment="1" applyProtection="1">
      <alignment horizontal="center" vertical="center"/>
      <protection/>
    </xf>
    <xf numFmtId="183" fontId="3" fillId="0" borderId="9" xfId="0" applyNumberFormat="1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 wrapText="1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6" xfId="0" applyFont="1" applyBorder="1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181" fontId="3" fillId="2" borderId="2" xfId="0" applyNumberFormat="1" applyFont="1" applyFill="1" applyBorder="1" applyAlignment="1" applyProtection="1">
      <alignment horizontal="right" vertical="center"/>
      <protection locked="0"/>
    </xf>
    <xf numFmtId="181" fontId="3" fillId="2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184" fontId="3" fillId="0" borderId="27" xfId="0" applyNumberFormat="1" applyFont="1" applyBorder="1" applyAlignment="1" applyProtection="1">
      <alignment horizontal="center" vertical="center"/>
      <protection/>
    </xf>
    <xf numFmtId="184" fontId="3" fillId="0" borderId="22" xfId="0" applyNumberFormat="1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left" vertical="center" indent="1"/>
    </xf>
    <xf numFmtId="0" fontId="9" fillId="0" borderId="49" xfId="0" applyFont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25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1025842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1025842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1025842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025842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025842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9</xdr:col>
      <xdr:colOff>0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0258425" y="680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5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>
          <a:off x="50577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3" name="Line 3"/>
        <xdr:cNvSpPr>
          <a:spLocks/>
        </xdr:cNvSpPr>
      </xdr:nvSpPr>
      <xdr:spPr>
        <a:xfrm>
          <a:off x="50577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4" name="Line 4"/>
        <xdr:cNvSpPr>
          <a:spLocks/>
        </xdr:cNvSpPr>
      </xdr:nvSpPr>
      <xdr:spPr>
        <a:xfrm>
          <a:off x="50577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5" name="Line 5"/>
        <xdr:cNvSpPr>
          <a:spLocks/>
        </xdr:cNvSpPr>
      </xdr:nvSpPr>
      <xdr:spPr>
        <a:xfrm>
          <a:off x="50577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6" name="Line 6"/>
        <xdr:cNvSpPr>
          <a:spLocks/>
        </xdr:cNvSpPr>
      </xdr:nvSpPr>
      <xdr:spPr>
        <a:xfrm>
          <a:off x="50577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>
      <xdr:nvSpPr>
        <xdr:cNvPr id="7" name="Line 7"/>
        <xdr:cNvSpPr>
          <a:spLocks/>
        </xdr:cNvSpPr>
      </xdr:nvSpPr>
      <xdr:spPr>
        <a:xfrm>
          <a:off x="505777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5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50577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50577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0577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50577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0577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505777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057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50577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50577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>
          <a:off x="50577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50577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0577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057775" y="5915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5"/>
  <sheetViews>
    <sheetView showZeros="0" tabSelected="1" zoomScale="108" zoomScaleNormal="108" workbookViewId="0" topLeftCell="A1">
      <selection activeCell="D7" sqref="D7"/>
    </sheetView>
  </sheetViews>
  <sheetFormatPr defaultColWidth="9.00390625" defaultRowHeight="13.5"/>
  <cols>
    <col min="1" max="1" width="5.625" style="54" customWidth="1"/>
    <col min="2" max="2" width="15.625" style="3" customWidth="1"/>
    <col min="3" max="4" width="5.625" style="3" customWidth="1"/>
    <col min="5" max="5" width="4.625" style="3" customWidth="1"/>
    <col min="6" max="6" width="5.625" style="3" customWidth="1"/>
    <col min="7" max="7" width="4.625" style="3" customWidth="1"/>
    <col min="8" max="11" width="5.625" style="3" customWidth="1"/>
    <col min="12" max="12" width="7.625" style="54" customWidth="1"/>
    <col min="13" max="20" width="7.625" style="3" customWidth="1"/>
    <col min="21" max="16384" width="5.625" style="3" customWidth="1"/>
  </cols>
  <sheetData>
    <row r="1" spans="1:54" ht="21.75" customHeight="1">
      <c r="A1" s="153" t="s">
        <v>61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5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s="6" customFormat="1" ht="19.5" customHeight="1">
      <c r="A2" s="4" t="s">
        <v>1</v>
      </c>
      <c r="B2" s="65" t="s">
        <v>64</v>
      </c>
      <c r="C2" s="65"/>
      <c r="D2" s="65"/>
      <c r="E2" s="65"/>
      <c r="F2" s="65"/>
      <c r="G2" s="65"/>
      <c r="H2" s="65"/>
      <c r="I2" s="65"/>
      <c r="J2" s="65"/>
      <c r="K2" s="65"/>
      <c r="L2" s="122"/>
      <c r="M2" s="122"/>
      <c r="N2" s="122"/>
      <c r="O2" s="122"/>
      <c r="P2" s="122"/>
      <c r="Q2" s="122"/>
      <c r="R2" s="122"/>
      <c r="S2" s="122"/>
      <c r="T2" s="123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2" customHeight="1">
      <c r="A3" s="66" t="s">
        <v>20</v>
      </c>
      <c r="B3" s="156" t="s">
        <v>0</v>
      </c>
      <c r="C3" s="157"/>
      <c r="D3" s="146" t="s">
        <v>23</v>
      </c>
      <c r="E3" s="146"/>
      <c r="F3" s="146"/>
      <c r="G3" s="146"/>
      <c r="H3" s="146"/>
      <c r="I3" s="145" t="s">
        <v>32</v>
      </c>
      <c r="J3" s="146" t="s">
        <v>10</v>
      </c>
      <c r="K3" s="145" t="s">
        <v>33</v>
      </c>
      <c r="L3" s="147" t="s">
        <v>9</v>
      </c>
      <c r="M3" s="149" t="s">
        <v>3</v>
      </c>
      <c r="N3" s="149" t="s">
        <v>30</v>
      </c>
      <c r="O3" s="147" t="s">
        <v>34</v>
      </c>
      <c r="P3" s="149" t="s">
        <v>4</v>
      </c>
      <c r="Q3" s="149" t="s">
        <v>5</v>
      </c>
      <c r="R3" s="149" t="s">
        <v>6</v>
      </c>
      <c r="S3" s="7" t="s">
        <v>7</v>
      </c>
      <c r="T3" s="8" t="s">
        <v>8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12" customHeight="1">
      <c r="A4" s="67"/>
      <c r="B4" s="158"/>
      <c r="C4" s="159"/>
      <c r="D4" s="9" t="s">
        <v>10</v>
      </c>
      <c r="E4" s="143" t="s">
        <v>31</v>
      </c>
      <c r="F4" s="9" t="s">
        <v>10</v>
      </c>
      <c r="G4" s="143" t="s">
        <v>31</v>
      </c>
      <c r="H4" s="9" t="s">
        <v>10</v>
      </c>
      <c r="I4" s="143"/>
      <c r="J4" s="144"/>
      <c r="K4" s="143"/>
      <c r="L4" s="148"/>
      <c r="M4" s="150"/>
      <c r="N4" s="150"/>
      <c r="O4" s="148"/>
      <c r="P4" s="150"/>
      <c r="Q4" s="150"/>
      <c r="R4" s="150"/>
      <c r="S4" s="148" t="s">
        <v>21</v>
      </c>
      <c r="T4" s="11" t="s">
        <v>17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12" customHeight="1">
      <c r="A5" s="67"/>
      <c r="B5" s="158"/>
      <c r="C5" s="159"/>
      <c r="D5" s="9" t="s">
        <v>26</v>
      </c>
      <c r="E5" s="144"/>
      <c r="F5" s="9" t="s">
        <v>27</v>
      </c>
      <c r="G5" s="144"/>
      <c r="H5" s="9" t="s">
        <v>28</v>
      </c>
      <c r="I5" s="143"/>
      <c r="J5" s="10" t="s">
        <v>40</v>
      </c>
      <c r="K5" s="9" t="s">
        <v>41</v>
      </c>
      <c r="L5" s="148"/>
      <c r="M5" s="12" t="s">
        <v>42</v>
      </c>
      <c r="N5" s="12" t="s">
        <v>43</v>
      </c>
      <c r="O5" s="12" t="s">
        <v>44</v>
      </c>
      <c r="P5" s="12" t="s">
        <v>45</v>
      </c>
      <c r="Q5" s="12" t="s">
        <v>46</v>
      </c>
      <c r="R5" s="12" t="s">
        <v>47</v>
      </c>
      <c r="S5" s="148"/>
      <c r="T5" s="13" t="s">
        <v>48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</row>
    <row r="6" spans="1:54" ht="12" customHeight="1">
      <c r="A6" s="62"/>
      <c r="B6" s="160"/>
      <c r="C6" s="161"/>
      <c r="D6" s="14" t="s">
        <v>55</v>
      </c>
      <c r="E6" s="14" t="s">
        <v>56</v>
      </c>
      <c r="F6" s="14" t="s">
        <v>24</v>
      </c>
      <c r="G6" s="14" t="s">
        <v>56</v>
      </c>
      <c r="H6" s="14" t="s">
        <v>25</v>
      </c>
      <c r="I6" s="14" t="s">
        <v>56</v>
      </c>
      <c r="J6" s="15" t="s">
        <v>40</v>
      </c>
      <c r="K6" s="14" t="s">
        <v>41</v>
      </c>
      <c r="L6" s="16" t="s">
        <v>57</v>
      </c>
      <c r="M6" s="16" t="s">
        <v>41</v>
      </c>
      <c r="N6" s="16" t="s">
        <v>41</v>
      </c>
      <c r="O6" s="16" t="s">
        <v>41</v>
      </c>
      <c r="P6" s="16" t="s">
        <v>41</v>
      </c>
      <c r="Q6" s="16" t="s">
        <v>41</v>
      </c>
      <c r="R6" s="16" t="s">
        <v>57</v>
      </c>
      <c r="S6" s="16" t="s">
        <v>58</v>
      </c>
      <c r="T6" s="17" t="s">
        <v>57</v>
      </c>
      <c r="U6" s="2"/>
      <c r="V6" s="2"/>
      <c r="W6" s="18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5" customHeight="1">
      <c r="A7" s="19"/>
      <c r="B7" s="135"/>
      <c r="C7" s="137" t="s">
        <v>59</v>
      </c>
      <c r="D7" s="58">
        <v>100</v>
      </c>
      <c r="E7" s="58">
        <v>70</v>
      </c>
      <c r="F7" s="58">
        <v>100</v>
      </c>
      <c r="G7" s="20"/>
      <c r="H7" s="20"/>
      <c r="I7" s="139">
        <v>70</v>
      </c>
      <c r="J7" s="20">
        <f aca="true" t="shared" si="0" ref="J7:J30">MAX(D7:H7)</f>
        <v>100</v>
      </c>
      <c r="K7" s="21">
        <f aca="true" t="shared" si="1" ref="K7:K30">SUM(D7:H7)/1000</f>
        <v>0.27</v>
      </c>
      <c r="L7" s="141">
        <v>0.13</v>
      </c>
      <c r="M7" s="131">
        <v>7.7</v>
      </c>
      <c r="N7" s="151">
        <v>1.2</v>
      </c>
      <c r="O7" s="127">
        <f>IF(ISBLANK(N7),"",SUM(I7:J8)/1000)</f>
        <v>0.37</v>
      </c>
      <c r="P7" s="127">
        <f>SUM(N7:O8)</f>
        <v>1.5699999999999998</v>
      </c>
      <c r="Q7" s="127">
        <f>IF(ISBLANK(N7),"",IF((MAX(K7:K8))+(IF(P7&lt;1,0.4,0.8))&lt;0.65,0.65,(MAX(K7:K8)+(IF(P7&lt;1,0.4,0.8)))))</f>
        <v>1.25</v>
      </c>
      <c r="R7" s="127">
        <f>IF(ISBLANK(N7),"",M7*P7*Q7)</f>
        <v>15.111249999999998</v>
      </c>
      <c r="S7" s="133"/>
      <c r="T7" s="129">
        <f>IF(ISBLANK(N7),"",R7-S7)</f>
        <v>15.111249999999998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5" customHeight="1">
      <c r="A8" s="22"/>
      <c r="B8" s="136"/>
      <c r="C8" s="138"/>
      <c r="D8" s="57">
        <v>200</v>
      </c>
      <c r="E8" s="57">
        <v>100</v>
      </c>
      <c r="F8" s="57">
        <v>150</v>
      </c>
      <c r="G8" s="23"/>
      <c r="H8" s="23"/>
      <c r="I8" s="140"/>
      <c r="J8" s="23">
        <f t="shared" si="0"/>
        <v>200</v>
      </c>
      <c r="K8" s="24">
        <f t="shared" si="1"/>
        <v>0.45</v>
      </c>
      <c r="L8" s="142"/>
      <c r="M8" s="132"/>
      <c r="N8" s="152"/>
      <c r="O8" s="128"/>
      <c r="P8" s="128"/>
      <c r="Q8" s="128"/>
      <c r="R8" s="128"/>
      <c r="S8" s="134"/>
      <c r="T8" s="130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5" customHeight="1">
      <c r="A9" s="19"/>
      <c r="B9" s="135"/>
      <c r="C9" s="137"/>
      <c r="D9" s="20"/>
      <c r="E9" s="20"/>
      <c r="F9" s="20"/>
      <c r="G9" s="20"/>
      <c r="H9" s="20"/>
      <c r="I9" s="139"/>
      <c r="J9" s="20">
        <f t="shared" si="0"/>
        <v>0</v>
      </c>
      <c r="K9" s="21">
        <f t="shared" si="1"/>
        <v>0</v>
      </c>
      <c r="L9" s="141"/>
      <c r="M9" s="131"/>
      <c r="N9" s="131"/>
      <c r="O9" s="127">
        <f>IF(ISBLANK(N9),"",SUM(I9:J10)/1000)</f>
      </c>
      <c r="P9" s="127">
        <f>SUM(N9:O10)</f>
        <v>0</v>
      </c>
      <c r="Q9" s="127">
        <f>IF(ISBLANK(N9),"",IF((MAX(K9:K10))+(IF(P9&lt;1,0.4,0.8))&lt;0.65,0.65,(MAX(K9:K10)+(IF(P9&lt;1,0.4,0.8)))))</f>
      </c>
      <c r="R9" s="127">
        <f>IF(ISBLANK(N9),"",M9*P9*Q9)</f>
      </c>
      <c r="S9" s="133"/>
      <c r="T9" s="129">
        <f>IF(ISBLANK(N9),"",R9-S9)</f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5" customHeight="1">
      <c r="A10" s="22"/>
      <c r="B10" s="136"/>
      <c r="C10" s="138"/>
      <c r="D10" s="56" t="s">
        <v>62</v>
      </c>
      <c r="E10" s="23"/>
      <c r="F10" s="55"/>
      <c r="G10" s="23" t="s">
        <v>63</v>
      </c>
      <c r="H10" s="23"/>
      <c r="I10" s="140"/>
      <c r="J10" s="23">
        <f t="shared" si="0"/>
        <v>0</v>
      </c>
      <c r="K10" s="24">
        <f t="shared" si="1"/>
        <v>0</v>
      </c>
      <c r="L10" s="142"/>
      <c r="M10" s="132"/>
      <c r="N10" s="132"/>
      <c r="O10" s="128"/>
      <c r="P10" s="128"/>
      <c r="Q10" s="128"/>
      <c r="R10" s="128"/>
      <c r="S10" s="134"/>
      <c r="T10" s="13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" customHeight="1">
      <c r="A11" s="19"/>
      <c r="B11" s="135"/>
      <c r="C11" s="137"/>
      <c r="D11" s="59" t="s">
        <v>65</v>
      </c>
      <c r="E11" s="20"/>
      <c r="F11" s="20"/>
      <c r="G11" s="20"/>
      <c r="H11" s="20"/>
      <c r="I11" s="139"/>
      <c r="J11" s="20">
        <f t="shared" si="0"/>
        <v>0</v>
      </c>
      <c r="K11" s="21">
        <f t="shared" si="1"/>
        <v>0</v>
      </c>
      <c r="L11" s="141"/>
      <c r="M11" s="131"/>
      <c r="N11" s="131"/>
      <c r="O11" s="127">
        <f>IF(ISBLANK(N11),"",SUM(I11:J12)/1000)</f>
      </c>
      <c r="P11" s="127">
        <f>SUM(N11:O12)</f>
        <v>0</v>
      </c>
      <c r="Q11" s="127">
        <f>IF(ISBLANK(N11),"",IF((MAX(K11:K12))+(IF(P11&lt;1,0.4,0.8))&lt;0.65,0.65,(MAX(K11:K12)+(IF(P11&lt;1,0.4,0.8)))))</f>
      </c>
      <c r="R11" s="127">
        <f>IF(ISBLANK(N11),"",M11*P11*Q11)</f>
      </c>
      <c r="S11" s="133"/>
      <c r="T11" s="129">
        <f>IF(ISBLANK(N11),"",R11-S11)</f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5" customHeight="1">
      <c r="A12" s="22"/>
      <c r="B12" s="136"/>
      <c r="C12" s="138"/>
      <c r="D12" s="23"/>
      <c r="E12" s="23"/>
      <c r="F12" s="23"/>
      <c r="G12" s="23"/>
      <c r="H12" s="23"/>
      <c r="I12" s="140"/>
      <c r="J12" s="23">
        <f t="shared" si="0"/>
        <v>0</v>
      </c>
      <c r="K12" s="24">
        <f t="shared" si="1"/>
        <v>0</v>
      </c>
      <c r="L12" s="142"/>
      <c r="M12" s="132"/>
      <c r="N12" s="132"/>
      <c r="O12" s="128"/>
      <c r="P12" s="128"/>
      <c r="Q12" s="128"/>
      <c r="R12" s="128"/>
      <c r="S12" s="134"/>
      <c r="T12" s="130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5" customHeight="1">
      <c r="A13" s="19"/>
      <c r="B13" s="135"/>
      <c r="C13" s="137"/>
      <c r="D13" s="20"/>
      <c r="E13" s="20"/>
      <c r="F13" s="20"/>
      <c r="G13" s="20"/>
      <c r="H13" s="20"/>
      <c r="I13" s="139"/>
      <c r="J13" s="20">
        <f t="shared" si="0"/>
        <v>0</v>
      </c>
      <c r="K13" s="21">
        <f t="shared" si="1"/>
        <v>0</v>
      </c>
      <c r="L13" s="141"/>
      <c r="M13" s="131"/>
      <c r="N13" s="131"/>
      <c r="O13" s="127">
        <f>IF(ISBLANK(N13),"",SUM(I13:J14)/1000)</f>
      </c>
      <c r="P13" s="127">
        <f>SUM(N13:O14)</f>
        <v>0</v>
      </c>
      <c r="Q13" s="127">
        <f>IF(ISBLANK(N13),"",IF((MAX(K13:K14))+(IF(P13&lt;1,0.4,0.8))&lt;0.65,0.65,(MAX(K13:K14)+(IF(P13&lt;1,0.4,0.8)))))</f>
      </c>
      <c r="R13" s="127">
        <f>IF(ISBLANK(N13),"",M13*P13*Q13)</f>
      </c>
      <c r="S13" s="133"/>
      <c r="T13" s="129">
        <f>IF(ISBLANK(N13),"",R13-S13)</f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5" customHeight="1">
      <c r="A14" s="22"/>
      <c r="B14" s="136"/>
      <c r="C14" s="138"/>
      <c r="D14" s="23"/>
      <c r="E14" s="23"/>
      <c r="F14" s="23"/>
      <c r="G14" s="23"/>
      <c r="H14" s="23"/>
      <c r="I14" s="140"/>
      <c r="J14" s="23">
        <f t="shared" si="0"/>
        <v>0</v>
      </c>
      <c r="K14" s="24">
        <f t="shared" si="1"/>
        <v>0</v>
      </c>
      <c r="L14" s="142"/>
      <c r="M14" s="132"/>
      <c r="N14" s="132"/>
      <c r="O14" s="128"/>
      <c r="P14" s="128"/>
      <c r="Q14" s="128"/>
      <c r="R14" s="128"/>
      <c r="S14" s="134"/>
      <c r="T14" s="130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5" customHeight="1">
      <c r="A15" s="19"/>
      <c r="B15" s="135"/>
      <c r="C15" s="137"/>
      <c r="D15" s="20"/>
      <c r="E15" s="20"/>
      <c r="F15" s="20"/>
      <c r="G15" s="20"/>
      <c r="H15" s="20"/>
      <c r="I15" s="139"/>
      <c r="J15" s="20">
        <f t="shared" si="0"/>
        <v>0</v>
      </c>
      <c r="K15" s="21">
        <f t="shared" si="1"/>
        <v>0</v>
      </c>
      <c r="L15" s="141"/>
      <c r="M15" s="131"/>
      <c r="N15" s="131"/>
      <c r="O15" s="127">
        <f>IF(ISBLANK(N15),"",SUM(I15:J16)/1000)</f>
      </c>
      <c r="P15" s="127">
        <f>SUM(N15:O16)</f>
        <v>0</v>
      </c>
      <c r="Q15" s="127">
        <f>IF(ISBLANK(N15),"",IF((MAX(K15:K16))+(IF(P15&lt;1,0.4,0.8))&lt;0.65,0.65,(MAX(K15:K16)+(IF(P15&lt;1,0.4,0.8)))))</f>
      </c>
      <c r="R15" s="127">
        <f>IF(ISBLANK(N15),"",M15*P15*Q15)</f>
      </c>
      <c r="S15" s="133"/>
      <c r="T15" s="129">
        <f>IF(ISBLANK(N15),"",R15-S15)</f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5" customHeight="1">
      <c r="A16" s="22"/>
      <c r="B16" s="136"/>
      <c r="C16" s="138"/>
      <c r="D16" s="23"/>
      <c r="E16" s="23"/>
      <c r="F16" s="23"/>
      <c r="G16" s="23"/>
      <c r="H16" s="23"/>
      <c r="I16" s="140"/>
      <c r="J16" s="23">
        <f t="shared" si="0"/>
        <v>0</v>
      </c>
      <c r="K16" s="24">
        <f t="shared" si="1"/>
        <v>0</v>
      </c>
      <c r="L16" s="142"/>
      <c r="M16" s="132"/>
      <c r="N16" s="132"/>
      <c r="O16" s="128"/>
      <c r="P16" s="128"/>
      <c r="Q16" s="128"/>
      <c r="R16" s="128"/>
      <c r="S16" s="134"/>
      <c r="T16" s="130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5" customHeight="1">
      <c r="A17" s="19"/>
      <c r="B17" s="135"/>
      <c r="C17" s="137"/>
      <c r="D17" s="20"/>
      <c r="E17" s="20"/>
      <c r="F17" s="20"/>
      <c r="G17" s="20"/>
      <c r="H17" s="20"/>
      <c r="I17" s="139"/>
      <c r="J17" s="20">
        <f t="shared" si="0"/>
        <v>0</v>
      </c>
      <c r="K17" s="21">
        <f t="shared" si="1"/>
        <v>0</v>
      </c>
      <c r="L17" s="141"/>
      <c r="M17" s="131"/>
      <c r="N17" s="131"/>
      <c r="O17" s="127">
        <f>IF(ISBLANK(N17),"",SUM(I17:J18)/1000)</f>
      </c>
      <c r="P17" s="127">
        <f>SUM(N17:O18)</f>
        <v>0</v>
      </c>
      <c r="Q17" s="127">
        <f>IF(ISBLANK(N17),"",IF((MAX(K17:K18))+(IF(P17&lt;1,0.4,0.8))&lt;0.65,0.65,(MAX(K17:K18)+(IF(P17&lt;1,0.4,0.8)))))</f>
      </c>
      <c r="R17" s="127">
        <f>IF(ISBLANK(N17),"",M17*P17*Q17)</f>
      </c>
      <c r="S17" s="133"/>
      <c r="T17" s="129">
        <f>IF(ISBLANK(N17),"",R17-S17)</f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5" customHeight="1">
      <c r="A18" s="22"/>
      <c r="B18" s="136"/>
      <c r="C18" s="138"/>
      <c r="D18" s="23"/>
      <c r="E18" s="23"/>
      <c r="F18" s="23"/>
      <c r="G18" s="23"/>
      <c r="H18" s="23"/>
      <c r="I18" s="140"/>
      <c r="J18" s="23">
        <f t="shared" si="0"/>
        <v>0</v>
      </c>
      <c r="K18" s="24">
        <f t="shared" si="1"/>
        <v>0</v>
      </c>
      <c r="L18" s="142"/>
      <c r="M18" s="132"/>
      <c r="N18" s="132"/>
      <c r="O18" s="128"/>
      <c r="P18" s="128"/>
      <c r="Q18" s="128"/>
      <c r="R18" s="128"/>
      <c r="S18" s="134"/>
      <c r="T18" s="130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5" customHeight="1">
      <c r="A19" s="19"/>
      <c r="B19" s="135"/>
      <c r="C19" s="137"/>
      <c r="D19" s="20"/>
      <c r="E19" s="20"/>
      <c r="F19" s="20"/>
      <c r="G19" s="20"/>
      <c r="H19" s="20"/>
      <c r="I19" s="139"/>
      <c r="J19" s="20">
        <f t="shared" si="0"/>
        <v>0</v>
      </c>
      <c r="K19" s="21">
        <f t="shared" si="1"/>
        <v>0</v>
      </c>
      <c r="L19" s="141"/>
      <c r="M19" s="131"/>
      <c r="N19" s="131"/>
      <c r="O19" s="127">
        <f>IF(ISBLANK(N19),"",SUM(I19:J20)/1000)</f>
      </c>
      <c r="P19" s="127">
        <f>SUM(N19:O20)</f>
        <v>0</v>
      </c>
      <c r="Q19" s="127">
        <f>IF(ISBLANK(N19),"",IF((MAX(K19:K20))+(IF(P19&lt;1,0.4,0.8))&lt;0.65,0.65,(MAX(K19:K20)+(IF(P19&lt;1,0.4,0.8)))))</f>
      </c>
      <c r="R19" s="127">
        <f>IF(ISBLANK(N19),"",M19*P19*Q19)</f>
      </c>
      <c r="S19" s="133"/>
      <c r="T19" s="129">
        <f>IF(ISBLANK(N19),"",R19-S19)</f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5" customHeight="1">
      <c r="A20" s="22"/>
      <c r="B20" s="136"/>
      <c r="C20" s="138"/>
      <c r="D20" s="23"/>
      <c r="E20" s="23"/>
      <c r="F20" s="23"/>
      <c r="G20" s="23"/>
      <c r="H20" s="23"/>
      <c r="I20" s="140"/>
      <c r="J20" s="23">
        <f t="shared" si="0"/>
        <v>0</v>
      </c>
      <c r="K20" s="24">
        <f t="shared" si="1"/>
        <v>0</v>
      </c>
      <c r="L20" s="142"/>
      <c r="M20" s="132"/>
      <c r="N20" s="132"/>
      <c r="O20" s="128"/>
      <c r="P20" s="128"/>
      <c r="Q20" s="128"/>
      <c r="R20" s="128"/>
      <c r="S20" s="134"/>
      <c r="T20" s="130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>
      <c r="A21" s="19"/>
      <c r="B21" s="135"/>
      <c r="C21" s="137"/>
      <c r="D21" s="20"/>
      <c r="E21" s="20"/>
      <c r="F21" s="20"/>
      <c r="G21" s="20"/>
      <c r="H21" s="20"/>
      <c r="I21" s="139"/>
      <c r="J21" s="20">
        <f t="shared" si="0"/>
        <v>0</v>
      </c>
      <c r="K21" s="21">
        <f t="shared" si="1"/>
        <v>0</v>
      </c>
      <c r="L21" s="141"/>
      <c r="M21" s="131"/>
      <c r="N21" s="131"/>
      <c r="O21" s="127">
        <f>IF(ISBLANK(N21),"",SUM(I21:J22)/1000)</f>
      </c>
      <c r="P21" s="127">
        <f>SUM(N21:O22)</f>
        <v>0</v>
      </c>
      <c r="Q21" s="127">
        <f>IF(ISBLANK(N21),"",IF((MAX(K21:K22))+(IF(P21&lt;1,0.4,0.8))&lt;0.65,0.65,(MAX(K21:K22)+(IF(P21&lt;1,0.4,0.8)))))</f>
      </c>
      <c r="R21" s="127">
        <f>IF(ISBLANK(N21),"",M21*P21*Q21)</f>
      </c>
      <c r="S21" s="133"/>
      <c r="T21" s="129">
        <f>IF(ISBLANK(N21),"",R21-S21)</f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5" customHeight="1">
      <c r="A22" s="22"/>
      <c r="B22" s="136"/>
      <c r="C22" s="138"/>
      <c r="D22" s="23"/>
      <c r="E22" s="23"/>
      <c r="F22" s="23"/>
      <c r="G22" s="23"/>
      <c r="H22" s="23"/>
      <c r="I22" s="140"/>
      <c r="J22" s="23">
        <f t="shared" si="0"/>
        <v>0</v>
      </c>
      <c r="K22" s="24">
        <f t="shared" si="1"/>
        <v>0</v>
      </c>
      <c r="L22" s="142"/>
      <c r="M22" s="132"/>
      <c r="N22" s="132"/>
      <c r="O22" s="128"/>
      <c r="P22" s="128"/>
      <c r="Q22" s="128"/>
      <c r="R22" s="128"/>
      <c r="S22" s="134"/>
      <c r="T22" s="130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5" customHeight="1">
      <c r="A23" s="19"/>
      <c r="B23" s="135"/>
      <c r="C23" s="137"/>
      <c r="D23" s="20"/>
      <c r="E23" s="20"/>
      <c r="F23" s="20"/>
      <c r="G23" s="20"/>
      <c r="H23" s="20"/>
      <c r="I23" s="139"/>
      <c r="J23" s="20">
        <f t="shared" si="0"/>
        <v>0</v>
      </c>
      <c r="K23" s="21">
        <f t="shared" si="1"/>
        <v>0</v>
      </c>
      <c r="L23" s="141"/>
      <c r="M23" s="131"/>
      <c r="N23" s="131"/>
      <c r="O23" s="127">
        <f>IF(ISBLANK(N23),"",SUM(I23:J24)/1000)</f>
      </c>
      <c r="P23" s="127">
        <f>SUM(N23:O24)</f>
        <v>0</v>
      </c>
      <c r="Q23" s="127">
        <f>IF(ISBLANK(N23),"",IF((MAX(K23:K24))+(IF(P23&lt;1,0.4,0.8))&lt;0.65,0.65,(MAX(K23:K24)+(IF(P23&lt;1,0.4,0.8)))))</f>
      </c>
      <c r="R23" s="127">
        <f>IF(ISBLANK(N23),"",M23*P23*Q23)</f>
      </c>
      <c r="S23" s="133"/>
      <c r="T23" s="129">
        <f>IF(ISBLANK(N23),"",R23-S23)</f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5" customHeight="1">
      <c r="A24" s="22"/>
      <c r="B24" s="136"/>
      <c r="C24" s="138"/>
      <c r="D24" s="23"/>
      <c r="E24" s="23"/>
      <c r="F24" s="23"/>
      <c r="G24" s="23"/>
      <c r="H24" s="23"/>
      <c r="I24" s="140"/>
      <c r="J24" s="23">
        <f t="shared" si="0"/>
        <v>0</v>
      </c>
      <c r="K24" s="24">
        <f t="shared" si="1"/>
        <v>0</v>
      </c>
      <c r="L24" s="142"/>
      <c r="M24" s="132"/>
      <c r="N24" s="132"/>
      <c r="O24" s="128"/>
      <c r="P24" s="128"/>
      <c r="Q24" s="128"/>
      <c r="R24" s="128"/>
      <c r="S24" s="134"/>
      <c r="T24" s="130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5" customHeight="1">
      <c r="A25" s="19"/>
      <c r="B25" s="135"/>
      <c r="C25" s="137"/>
      <c r="D25" s="20"/>
      <c r="E25" s="20"/>
      <c r="F25" s="20"/>
      <c r="G25" s="20"/>
      <c r="H25" s="20"/>
      <c r="I25" s="139"/>
      <c r="J25" s="20">
        <f t="shared" si="0"/>
        <v>0</v>
      </c>
      <c r="K25" s="21">
        <f t="shared" si="1"/>
        <v>0</v>
      </c>
      <c r="L25" s="141"/>
      <c r="M25" s="131"/>
      <c r="N25" s="131"/>
      <c r="O25" s="127">
        <f>IF(ISBLANK(N25),"",SUM(I25:J26)/1000)</f>
      </c>
      <c r="P25" s="127">
        <f>SUM(N25:O26)</f>
        <v>0</v>
      </c>
      <c r="Q25" s="127">
        <f>IF(ISBLANK(N25),"",IF((MAX(K25:K26))+(IF(P25&lt;1,0.4,0.8))&lt;0.65,0.65,(MAX(K25:K26)+(IF(P25&lt;1,0.4,0.8)))))</f>
      </c>
      <c r="R25" s="127">
        <f>IF(ISBLANK(N25),"",M25*P25*Q25)</f>
      </c>
      <c r="S25" s="133"/>
      <c r="T25" s="129">
        <f>IF(ISBLANK(N25),"",R25-S25)</f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5" customHeight="1">
      <c r="A26" s="22"/>
      <c r="B26" s="136"/>
      <c r="C26" s="138"/>
      <c r="D26" s="23"/>
      <c r="E26" s="23"/>
      <c r="F26" s="23"/>
      <c r="G26" s="23"/>
      <c r="H26" s="23"/>
      <c r="I26" s="140"/>
      <c r="J26" s="23">
        <f t="shared" si="0"/>
        <v>0</v>
      </c>
      <c r="K26" s="24">
        <f t="shared" si="1"/>
        <v>0</v>
      </c>
      <c r="L26" s="142"/>
      <c r="M26" s="132"/>
      <c r="N26" s="132"/>
      <c r="O26" s="128"/>
      <c r="P26" s="128"/>
      <c r="Q26" s="128"/>
      <c r="R26" s="128"/>
      <c r="S26" s="134"/>
      <c r="T26" s="130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5" customHeight="1">
      <c r="A27" s="19"/>
      <c r="B27" s="135"/>
      <c r="C27" s="137"/>
      <c r="D27" s="20"/>
      <c r="E27" s="20"/>
      <c r="F27" s="20"/>
      <c r="G27" s="20"/>
      <c r="H27" s="20"/>
      <c r="I27" s="139"/>
      <c r="J27" s="20">
        <f t="shared" si="0"/>
        <v>0</v>
      </c>
      <c r="K27" s="21">
        <f t="shared" si="1"/>
        <v>0</v>
      </c>
      <c r="L27" s="141"/>
      <c r="M27" s="131"/>
      <c r="N27" s="131"/>
      <c r="O27" s="127">
        <f>IF(ISBLANK(N27),"",SUM(I27:J28)/1000)</f>
      </c>
      <c r="P27" s="127">
        <f>SUM(N27:O28)</f>
        <v>0</v>
      </c>
      <c r="Q27" s="127">
        <f>IF(ISBLANK(N27),"",IF((MAX(K27:K28))+(IF(P27&lt;1,0.4,0.8))&lt;0.65,0.65,(MAX(K27:K28)+(IF(P27&lt;1,0.4,0.8)))))</f>
      </c>
      <c r="R27" s="127">
        <f>IF(ISBLANK(N27),"",M27*P27*Q27)</f>
      </c>
      <c r="S27" s="133"/>
      <c r="T27" s="129">
        <f>IF(ISBLANK(N27),"",R27-S27)</f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5" customHeight="1">
      <c r="A28" s="22"/>
      <c r="B28" s="136"/>
      <c r="C28" s="138"/>
      <c r="D28" s="23"/>
      <c r="E28" s="23"/>
      <c r="F28" s="23"/>
      <c r="G28" s="23"/>
      <c r="H28" s="23"/>
      <c r="I28" s="140"/>
      <c r="J28" s="23">
        <f t="shared" si="0"/>
        <v>0</v>
      </c>
      <c r="K28" s="24">
        <f t="shared" si="1"/>
        <v>0</v>
      </c>
      <c r="L28" s="142"/>
      <c r="M28" s="132"/>
      <c r="N28" s="132"/>
      <c r="O28" s="128"/>
      <c r="P28" s="128"/>
      <c r="Q28" s="128"/>
      <c r="R28" s="128"/>
      <c r="S28" s="134"/>
      <c r="T28" s="130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15" customHeight="1">
      <c r="A29" s="19"/>
      <c r="B29" s="135"/>
      <c r="C29" s="137"/>
      <c r="D29" s="20"/>
      <c r="E29" s="20"/>
      <c r="F29" s="20"/>
      <c r="G29" s="20"/>
      <c r="H29" s="20"/>
      <c r="I29" s="139"/>
      <c r="J29" s="20">
        <f t="shared" si="0"/>
        <v>0</v>
      </c>
      <c r="K29" s="21">
        <f t="shared" si="1"/>
        <v>0</v>
      </c>
      <c r="L29" s="141"/>
      <c r="M29" s="131"/>
      <c r="N29" s="131"/>
      <c r="O29" s="127">
        <f>IF(ISBLANK(N29),"",SUM(I29:J30)/1000)</f>
      </c>
      <c r="P29" s="127">
        <f>SUM(N29:O30)</f>
        <v>0</v>
      </c>
      <c r="Q29" s="127">
        <f>IF(ISBLANK(N29),"",IF((MAX(K29:K30))+(IF(P29&lt;1,0.4,0.8))&lt;0.65,0.65,(MAX(K29:K30)+(IF(P29&lt;1,0.4,0.8)))))</f>
      </c>
      <c r="R29" s="127">
        <f>IF(ISBLANK(N29),"",M29*P29*Q29)</f>
      </c>
      <c r="S29" s="133"/>
      <c r="T29" s="129">
        <f>IF(ISBLANK(N29),"",R29-S29)</f>
      </c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5" customHeight="1">
      <c r="A30" s="22"/>
      <c r="B30" s="136"/>
      <c r="C30" s="138"/>
      <c r="D30" s="23"/>
      <c r="E30" s="23"/>
      <c r="F30" s="23"/>
      <c r="G30" s="23"/>
      <c r="H30" s="23"/>
      <c r="I30" s="140"/>
      <c r="J30" s="23">
        <f t="shared" si="0"/>
        <v>0</v>
      </c>
      <c r="K30" s="24">
        <f t="shared" si="1"/>
        <v>0</v>
      </c>
      <c r="L30" s="142"/>
      <c r="M30" s="132"/>
      <c r="N30" s="132"/>
      <c r="O30" s="128"/>
      <c r="P30" s="128"/>
      <c r="Q30" s="128"/>
      <c r="R30" s="128"/>
      <c r="S30" s="134"/>
      <c r="T30" s="130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0" ht="15" customHeight="1">
      <c r="A31" s="25"/>
      <c r="B31" s="26" t="s">
        <v>16</v>
      </c>
      <c r="C31" s="27"/>
      <c r="D31" s="28" t="s">
        <v>49</v>
      </c>
      <c r="E31" s="28" t="s">
        <v>49</v>
      </c>
      <c r="F31" s="28" t="s">
        <v>49</v>
      </c>
      <c r="G31" s="28" t="s">
        <v>49</v>
      </c>
      <c r="H31" s="28" t="s">
        <v>49</v>
      </c>
      <c r="I31" s="28" t="s">
        <v>49</v>
      </c>
      <c r="J31" s="28" t="s">
        <v>49</v>
      </c>
      <c r="K31" s="28" t="s">
        <v>49</v>
      </c>
      <c r="L31" s="29" t="s">
        <v>49</v>
      </c>
      <c r="M31" s="28" t="s">
        <v>49</v>
      </c>
      <c r="N31" s="29" t="s">
        <v>49</v>
      </c>
      <c r="O31" s="29" t="s">
        <v>49</v>
      </c>
      <c r="P31" s="29" t="s">
        <v>49</v>
      </c>
      <c r="Q31" s="29" t="s">
        <v>49</v>
      </c>
      <c r="R31" s="30">
        <f>SUM(R7:R30)</f>
        <v>15.111249999999998</v>
      </c>
      <c r="S31" s="29" t="s">
        <v>49</v>
      </c>
      <c r="T31" s="31">
        <f>SUM(T7:T30)</f>
        <v>15.111249999999998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15" customHeight="1">
      <c r="A32" s="32" t="s">
        <v>19</v>
      </c>
      <c r="B32" s="33"/>
      <c r="C32" s="34"/>
      <c r="D32" s="33"/>
      <c r="E32" s="33"/>
      <c r="F32" s="33"/>
      <c r="G32" s="33"/>
      <c r="H32" s="33"/>
      <c r="I32" s="34"/>
      <c r="J32" s="34" t="s">
        <v>15</v>
      </c>
      <c r="K32" s="35"/>
      <c r="L32" s="35"/>
      <c r="M32" s="35"/>
      <c r="N32" s="34"/>
      <c r="O32" s="36" t="s">
        <v>37</v>
      </c>
      <c r="P32" s="34"/>
      <c r="Q32" s="35"/>
      <c r="R32" s="35"/>
      <c r="S32" s="35"/>
      <c r="T32" s="37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ht="15" customHeight="1">
      <c r="A33" s="38" t="s">
        <v>18</v>
      </c>
      <c r="B33" s="39"/>
      <c r="C33" s="40"/>
      <c r="D33" s="40" t="s">
        <v>35</v>
      </c>
      <c r="E33" s="40"/>
      <c r="F33" s="41"/>
      <c r="G33" s="41" t="s">
        <v>50</v>
      </c>
      <c r="H33" s="41" t="s">
        <v>29</v>
      </c>
      <c r="I33" s="41"/>
      <c r="J33" s="42" t="s">
        <v>11</v>
      </c>
      <c r="K33" s="126" t="s">
        <v>12</v>
      </c>
      <c r="L33" s="126"/>
      <c r="M33" s="126" t="s">
        <v>13</v>
      </c>
      <c r="N33" s="126"/>
      <c r="O33" s="126" t="s">
        <v>38</v>
      </c>
      <c r="P33" s="126"/>
      <c r="Q33" s="126" t="s">
        <v>39</v>
      </c>
      <c r="R33" s="126"/>
      <c r="S33" s="126"/>
      <c r="T33" s="44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ht="15" customHeight="1">
      <c r="A34" s="45"/>
      <c r="B34" s="46"/>
      <c r="C34" s="46" t="s">
        <v>51</v>
      </c>
      <c r="D34" s="40" t="s">
        <v>36</v>
      </c>
      <c r="E34" s="40"/>
      <c r="F34" s="47"/>
      <c r="G34" s="47" t="s">
        <v>52</v>
      </c>
      <c r="H34" s="41" t="s">
        <v>29</v>
      </c>
      <c r="I34" s="41"/>
      <c r="J34" s="60" t="s">
        <v>66</v>
      </c>
      <c r="K34" s="125" t="s">
        <v>67</v>
      </c>
      <c r="L34" s="125"/>
      <c r="M34" s="125" t="s">
        <v>14</v>
      </c>
      <c r="N34" s="125"/>
      <c r="O34" s="126" t="s">
        <v>53</v>
      </c>
      <c r="P34" s="126"/>
      <c r="Q34" s="163">
        <v>50</v>
      </c>
      <c r="R34" s="163"/>
      <c r="S34" s="163"/>
      <c r="T34" s="48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ht="15" customHeight="1">
      <c r="A35" s="45"/>
      <c r="B35" s="46"/>
      <c r="C35" s="40"/>
      <c r="D35" s="40" t="s">
        <v>22</v>
      </c>
      <c r="E35" s="40"/>
      <c r="F35" s="40"/>
      <c r="G35" s="40"/>
      <c r="H35" s="40"/>
      <c r="I35" s="40"/>
      <c r="J35" s="61" t="s">
        <v>68</v>
      </c>
      <c r="K35" s="40"/>
      <c r="L35" s="47"/>
      <c r="M35" s="41"/>
      <c r="N35" s="43"/>
      <c r="O35" s="126" t="s">
        <v>54</v>
      </c>
      <c r="P35" s="126"/>
      <c r="Q35" s="163">
        <v>70</v>
      </c>
      <c r="R35" s="163"/>
      <c r="S35" s="163"/>
      <c r="T35" s="48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ht="15" customHeight="1">
      <c r="A36" s="49" t="s">
        <v>60</v>
      </c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2"/>
      <c r="O36" s="162">
        <v>200</v>
      </c>
      <c r="P36" s="162"/>
      <c r="Q36" s="162">
        <v>100</v>
      </c>
      <c r="R36" s="162"/>
      <c r="S36" s="162"/>
      <c r="T36" s="53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21:50" ht="11.25"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1:50" ht="11.25"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21:50" ht="11.25"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21:50" ht="11.25"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21:50" ht="11.25"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1:50" ht="11.25"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21:50" ht="11.25"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21:50" ht="11.25"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21:50" ht="11.25"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21:50" ht="11.25"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21:50" ht="11.25"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21:50" ht="11.25"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1:50" ht="11.25"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1:42" ht="11.25"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21:42" ht="11.25"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21:42" ht="11.25"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21:42" ht="11.25"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21:42" ht="11.25"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21:42" ht="11.25"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21:42" ht="11.25"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21:42" ht="11.25"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21:42" ht="11.25"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21:42" ht="11.25"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21:42" ht="11.25"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21:42" ht="11.25"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21:42" ht="11.25"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21:42" ht="11.25"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21:42" ht="11.25"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21:42" ht="11.25"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21:42" ht="11.25"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21:42" ht="11.25"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21:42" ht="11.25"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21:42" ht="11.25"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21:42" ht="11.25"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21:42" ht="11.25"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21:42" ht="11.25"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21:42" ht="11.25"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21:42" ht="11.25"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21:42" ht="11.25"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21:42" ht="11.25"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21:42" ht="11.25"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21:42" ht="11.25"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21:42" ht="11.25"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21:42" ht="11.25"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21:42" ht="11.25"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21:42" ht="11.25"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21:42" ht="11.25"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21:42" ht="11.25"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21:42" ht="11.25"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</row>
    <row r="86" spans="21:42" ht="11.25"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</row>
    <row r="87" spans="21:42" ht="11.25"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</row>
    <row r="88" spans="21:42" ht="11.25"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</row>
    <row r="89" spans="21:42" ht="11.25"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</row>
    <row r="90" spans="21:42" ht="11.25"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</row>
    <row r="91" spans="21:42" ht="11.25"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</row>
    <row r="92" spans="21:42" ht="11.25"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21:42" ht="11.25"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21:42" ht="11.25"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21:42" ht="11.25"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21:42" ht="11.25"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21:42" ht="11.25"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21:42" ht="11.25"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21:42" ht="11.25"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21:42" ht="11.25"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21:42" ht="11.25"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21:42" ht="11.25"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21:42" ht="11.25"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21:42" ht="11.25"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21:42" ht="11.25"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21:42" ht="11.25"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21:42" ht="11.25"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21:42" ht="11.25"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21:42" ht="11.25"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21:42" ht="11.25"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21:42" ht="11.25"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21:42" ht="11.25"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21:42" ht="11.25"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21:42" ht="11.25"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21:42" ht="11.25"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21:42" ht="11.25"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21:42" ht="11.25"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21:42" ht="11.25"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21:42" ht="11.25"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21:42" ht="11.25"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21:42" ht="11.25"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21:42" ht="11.25"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21:42" ht="11.25"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21:42" ht="11.25"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21:42" ht="11.25"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21:42" ht="11.25"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21:42" ht="11.25"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21:42" ht="11.25"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21:42" ht="11.25"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21:42" ht="11.25"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21:42" ht="11.25"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21:42" ht="11.25"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21:42" ht="11.25"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21:42" ht="11.25"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21:42" ht="11.25"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</sheetData>
  <sheetProtection password="E916" sheet="1" objects="1" scenarios="1" selectLockedCells="1"/>
  <mergeCells count="175">
    <mergeCell ref="O35:P35"/>
    <mergeCell ref="O36:P36"/>
    <mergeCell ref="Q33:S33"/>
    <mergeCell ref="Q34:S34"/>
    <mergeCell ref="Q35:S35"/>
    <mergeCell ref="Q36:S36"/>
    <mergeCell ref="A1:T1"/>
    <mergeCell ref="S4:S5"/>
    <mergeCell ref="R3:R4"/>
    <mergeCell ref="Q3:Q4"/>
    <mergeCell ref="L2:T2"/>
    <mergeCell ref="B2:K2"/>
    <mergeCell ref="A3:A6"/>
    <mergeCell ref="B3:C6"/>
    <mergeCell ref="P9:P10"/>
    <mergeCell ref="Q9:Q10"/>
    <mergeCell ref="R9:R10"/>
    <mergeCell ref="P7:P8"/>
    <mergeCell ref="Q7:Q8"/>
    <mergeCell ref="R7:R8"/>
    <mergeCell ref="S7:S8"/>
    <mergeCell ref="P3:P4"/>
    <mergeCell ref="N7:N8"/>
    <mergeCell ref="O7:O8"/>
    <mergeCell ref="B13:B14"/>
    <mergeCell ref="C13:C14"/>
    <mergeCell ref="I13:I14"/>
    <mergeCell ref="L13:L14"/>
    <mergeCell ref="M13:M14"/>
    <mergeCell ref="L3:L5"/>
    <mergeCell ref="M3:M4"/>
    <mergeCell ref="M7:M8"/>
    <mergeCell ref="O9:O10"/>
    <mergeCell ref="B7:B8"/>
    <mergeCell ref="C7:C8"/>
    <mergeCell ref="D3:H3"/>
    <mergeCell ref="B9:B10"/>
    <mergeCell ref="C9:C10"/>
    <mergeCell ref="I9:I10"/>
    <mergeCell ref="L9:L10"/>
    <mergeCell ref="M9:M10"/>
    <mergeCell ref="N9:N10"/>
    <mergeCell ref="T7:T8"/>
    <mergeCell ref="E4:E5"/>
    <mergeCell ref="G4:G5"/>
    <mergeCell ref="I7:I8"/>
    <mergeCell ref="I3:I5"/>
    <mergeCell ref="J3:J4"/>
    <mergeCell ref="K3:K4"/>
    <mergeCell ref="O3:O4"/>
    <mergeCell ref="N3:N4"/>
    <mergeCell ref="L7:L8"/>
    <mergeCell ref="S9:S10"/>
    <mergeCell ref="T9:T10"/>
    <mergeCell ref="B11:B12"/>
    <mergeCell ref="C11:C12"/>
    <mergeCell ref="I11:I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N13:N14"/>
    <mergeCell ref="O13:O14"/>
    <mergeCell ref="P13:P14"/>
    <mergeCell ref="Q13:Q14"/>
    <mergeCell ref="R13:R14"/>
    <mergeCell ref="S13:S14"/>
    <mergeCell ref="T13:T14"/>
    <mergeCell ref="B15:B16"/>
    <mergeCell ref="C15:C16"/>
    <mergeCell ref="I15:I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B17:B18"/>
    <mergeCell ref="C17:C18"/>
    <mergeCell ref="I17:I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B19:B20"/>
    <mergeCell ref="C19:C20"/>
    <mergeCell ref="I19:I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B21:B22"/>
    <mergeCell ref="C21:C22"/>
    <mergeCell ref="I21:I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B23:B24"/>
    <mergeCell ref="C23:C24"/>
    <mergeCell ref="I23:I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B25:B26"/>
    <mergeCell ref="C25:C26"/>
    <mergeCell ref="I25:I26"/>
    <mergeCell ref="L25:L26"/>
    <mergeCell ref="M25:M26"/>
    <mergeCell ref="N25:N26"/>
    <mergeCell ref="O25:O26"/>
    <mergeCell ref="P25:P26"/>
    <mergeCell ref="Q25:Q26"/>
    <mergeCell ref="T25:T26"/>
    <mergeCell ref="B27:B28"/>
    <mergeCell ref="C27:C28"/>
    <mergeCell ref="I27:I28"/>
    <mergeCell ref="L27:L28"/>
    <mergeCell ref="M27:M28"/>
    <mergeCell ref="N27:N28"/>
    <mergeCell ref="O27:O28"/>
    <mergeCell ref="Q27:Q28"/>
    <mergeCell ref="R27:R28"/>
    <mergeCell ref="R25:R26"/>
    <mergeCell ref="S25:S26"/>
    <mergeCell ref="B29:B30"/>
    <mergeCell ref="C29:C30"/>
    <mergeCell ref="I29:I30"/>
    <mergeCell ref="L29:L30"/>
    <mergeCell ref="S29:S30"/>
    <mergeCell ref="T29:T30"/>
    <mergeCell ref="M33:N33"/>
    <mergeCell ref="T27:T28"/>
    <mergeCell ref="M29:M30"/>
    <mergeCell ref="N29:N30"/>
    <mergeCell ref="O29:O30"/>
    <mergeCell ref="P29:P30"/>
    <mergeCell ref="Q29:Q30"/>
    <mergeCell ref="P27:P28"/>
    <mergeCell ref="S27:S28"/>
    <mergeCell ref="M34:N34"/>
    <mergeCell ref="K33:L33"/>
    <mergeCell ref="K34:L34"/>
    <mergeCell ref="R29:R30"/>
    <mergeCell ref="O33:P33"/>
    <mergeCell ref="O34:P34"/>
  </mergeCells>
  <printOptions horizontalCentered="1"/>
  <pageMargins left="0.3937007874015748" right="0.3937007874015748" top="0.984251968503937" bottom="0.3937007874015748" header="0.7874015748031497" footer="0.2755905511811024"/>
  <pageSetup orientation="landscape" paperSize="9" r:id="rId1"/>
  <headerFooter alignWithMargins="0">
    <oddHeader>&amp;R&amp;9№&amp;P</oddHeader>
    <oddFooter>&amp;R&amp;9&amp;A P&amp;P</oddFooter>
  </headerFooter>
  <ignoredErrors>
    <ignoredError sqref="J7:K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Zeros="0" workbookViewId="0" topLeftCell="A1">
      <selection activeCell="D5" sqref="D5"/>
    </sheetView>
  </sheetViews>
  <sheetFormatPr defaultColWidth="9.00390625" defaultRowHeight="15" customHeight="1"/>
  <cols>
    <col min="1" max="1" width="22.625" style="0" customWidth="1"/>
    <col min="2" max="2" width="15.625" style="0" customWidth="1"/>
    <col min="3" max="3" width="20.625" style="0" customWidth="1"/>
    <col min="4" max="4" width="8.625" style="0" customWidth="1"/>
    <col min="5" max="5" width="6.625" style="88" customWidth="1"/>
    <col min="6" max="6" width="10.625" style="88" customWidth="1"/>
    <col min="7" max="7" width="10.625" style="89" customWidth="1"/>
    <col min="8" max="8" width="20.625" style="0" customWidth="1"/>
    <col min="9" max="9" width="18.625" style="0" customWidth="1"/>
    <col min="10" max="16384" width="5.625" style="0" customWidth="1"/>
  </cols>
  <sheetData>
    <row r="1" spans="1:9" s="63" customFormat="1" ht="27.75" customHeight="1">
      <c r="A1" s="166" t="s">
        <v>69</v>
      </c>
      <c r="B1" s="166"/>
      <c r="C1" s="166"/>
      <c r="D1" s="166"/>
      <c r="E1" s="166"/>
      <c r="F1" s="166"/>
      <c r="G1" s="166"/>
      <c r="H1" s="166"/>
      <c r="I1" s="166"/>
    </row>
    <row r="2" spans="1:9" s="64" customFormat="1" ht="24.75" customHeight="1">
      <c r="A2" s="98" t="s">
        <v>70</v>
      </c>
      <c r="B2" s="164" t="s">
        <v>71</v>
      </c>
      <c r="C2" s="165"/>
      <c r="D2" s="99" t="s">
        <v>72</v>
      </c>
      <c r="E2" s="99" t="s">
        <v>73</v>
      </c>
      <c r="F2" s="99" t="s">
        <v>74</v>
      </c>
      <c r="G2" s="100" t="s">
        <v>2</v>
      </c>
      <c r="H2" s="164" t="s">
        <v>75</v>
      </c>
      <c r="I2" s="167"/>
    </row>
    <row r="3" spans="1:9" s="64" customFormat="1" ht="21" customHeight="1">
      <c r="A3" s="101" t="s">
        <v>76</v>
      </c>
      <c r="B3" s="124"/>
      <c r="C3" s="124"/>
      <c r="D3" s="102"/>
      <c r="E3" s="103"/>
      <c r="F3" s="104"/>
      <c r="G3" s="105">
        <f aca="true" t="shared" si="0" ref="G3:G10">IF(ISBLANK(D3),"",D3*F3)</f>
      </c>
      <c r="H3" s="106"/>
      <c r="I3" s="107"/>
    </row>
    <row r="4" spans="1:9" s="64" customFormat="1" ht="21" customHeight="1">
      <c r="A4" s="108" t="s">
        <v>77</v>
      </c>
      <c r="B4" s="109" t="s">
        <v>78</v>
      </c>
      <c r="C4" s="109"/>
      <c r="D4" s="110"/>
      <c r="E4" s="111" t="s">
        <v>84</v>
      </c>
      <c r="F4" s="112">
        <v>5850</v>
      </c>
      <c r="G4" s="113">
        <f t="shared" si="0"/>
      </c>
      <c r="H4" s="114"/>
      <c r="I4" s="115"/>
    </row>
    <row r="5" spans="1:9" s="64" customFormat="1" ht="21" customHeight="1">
      <c r="A5" s="108" t="s">
        <v>85</v>
      </c>
      <c r="B5" s="109" t="s">
        <v>79</v>
      </c>
      <c r="C5" s="109" t="s">
        <v>86</v>
      </c>
      <c r="D5" s="121">
        <v>15.11</v>
      </c>
      <c r="E5" s="111" t="s">
        <v>87</v>
      </c>
      <c r="F5" s="112">
        <v>2000</v>
      </c>
      <c r="G5" s="113">
        <f t="shared" si="0"/>
        <v>30220</v>
      </c>
      <c r="H5" s="114"/>
      <c r="I5" s="115"/>
    </row>
    <row r="6" spans="1:9" s="64" customFormat="1" ht="21" customHeight="1">
      <c r="A6" s="108" t="s">
        <v>8</v>
      </c>
      <c r="B6" s="109" t="s">
        <v>78</v>
      </c>
      <c r="C6" s="109"/>
      <c r="D6" s="110"/>
      <c r="E6" s="111" t="s">
        <v>84</v>
      </c>
      <c r="F6" s="112">
        <v>4530</v>
      </c>
      <c r="G6" s="113">
        <f t="shared" si="0"/>
      </c>
      <c r="H6" s="114"/>
      <c r="I6" s="115"/>
    </row>
    <row r="7" spans="1:9" s="64" customFormat="1" ht="21" customHeight="1">
      <c r="A7" s="108" t="s">
        <v>85</v>
      </c>
      <c r="B7" s="109" t="s">
        <v>79</v>
      </c>
      <c r="C7" s="109" t="s">
        <v>86</v>
      </c>
      <c r="D7" s="121">
        <v>15.11</v>
      </c>
      <c r="E7" s="111" t="s">
        <v>87</v>
      </c>
      <c r="F7" s="112">
        <v>2710</v>
      </c>
      <c r="G7" s="113">
        <f t="shared" si="0"/>
        <v>40948.1</v>
      </c>
      <c r="H7" s="114" t="s">
        <v>168</v>
      </c>
      <c r="I7" s="115"/>
    </row>
    <row r="8" spans="1:9" s="64" customFormat="1" ht="21" customHeight="1">
      <c r="A8" s="108" t="s">
        <v>80</v>
      </c>
      <c r="B8" s="109" t="s">
        <v>78</v>
      </c>
      <c r="C8" s="109" t="s">
        <v>81</v>
      </c>
      <c r="D8" s="110"/>
      <c r="E8" s="111" t="s">
        <v>88</v>
      </c>
      <c r="F8" s="112">
        <v>3450</v>
      </c>
      <c r="G8" s="113">
        <f t="shared" si="0"/>
      </c>
      <c r="H8" s="114"/>
      <c r="I8" s="115"/>
    </row>
    <row r="9" spans="1:9" s="64" customFormat="1" ht="21" customHeight="1">
      <c r="A9" s="108" t="s">
        <v>82</v>
      </c>
      <c r="B9" s="109"/>
      <c r="C9" s="109"/>
      <c r="D9" s="110"/>
      <c r="E9" s="111" t="s">
        <v>89</v>
      </c>
      <c r="F9" s="112">
        <v>6740</v>
      </c>
      <c r="G9" s="113">
        <f t="shared" si="0"/>
      </c>
      <c r="H9" s="114"/>
      <c r="I9" s="115"/>
    </row>
    <row r="10" spans="1:9" s="64" customFormat="1" ht="21" customHeight="1">
      <c r="A10" s="116"/>
      <c r="B10" s="109"/>
      <c r="C10" s="109"/>
      <c r="D10" s="110"/>
      <c r="E10" s="111"/>
      <c r="F10" s="112"/>
      <c r="G10" s="113">
        <f t="shared" si="0"/>
      </c>
      <c r="H10" s="114"/>
      <c r="I10" s="115"/>
    </row>
    <row r="11" spans="1:9" s="64" customFormat="1" ht="21" customHeight="1">
      <c r="A11" s="117" t="s">
        <v>83</v>
      </c>
      <c r="B11" s="109"/>
      <c r="C11" s="109"/>
      <c r="D11" s="110"/>
      <c r="E11" s="111"/>
      <c r="F11" s="112"/>
      <c r="G11" s="113">
        <f>SUM(G4:G10)</f>
        <v>71168.1</v>
      </c>
      <c r="H11" s="114"/>
      <c r="I11" s="115"/>
    </row>
    <row r="12" spans="1:9" s="64" customFormat="1" ht="21" customHeight="1">
      <c r="A12" s="116"/>
      <c r="B12" s="109"/>
      <c r="C12" s="109"/>
      <c r="D12" s="110"/>
      <c r="E12" s="111"/>
      <c r="F12" s="112"/>
      <c r="G12" s="113"/>
      <c r="H12" s="114"/>
      <c r="I12" s="115"/>
    </row>
    <row r="13" spans="1:9" s="64" customFormat="1" ht="21" customHeight="1">
      <c r="A13" s="76" t="s">
        <v>169</v>
      </c>
      <c r="B13" s="69"/>
      <c r="C13" s="69"/>
      <c r="D13" s="70"/>
      <c r="E13" s="71"/>
      <c r="F13" s="72"/>
      <c r="G13" s="73">
        <f aca="true" t="shared" si="1" ref="G13:G20">IF(ISBLANK(D13),"",D13*F13)</f>
      </c>
      <c r="H13" s="78"/>
      <c r="I13" s="79"/>
    </row>
    <row r="14" spans="1:9" s="64" customFormat="1" ht="21" customHeight="1">
      <c r="A14" s="68"/>
      <c r="B14" s="69"/>
      <c r="C14" s="69"/>
      <c r="D14" s="70"/>
      <c r="E14" s="71"/>
      <c r="F14" s="72"/>
      <c r="G14" s="73">
        <f t="shared" si="1"/>
      </c>
      <c r="H14" s="74"/>
      <c r="I14" s="75"/>
    </row>
    <row r="15" spans="1:9" s="64" customFormat="1" ht="21" customHeight="1">
      <c r="A15" s="68"/>
      <c r="B15" s="69"/>
      <c r="C15" s="69"/>
      <c r="D15" s="70"/>
      <c r="E15" s="71"/>
      <c r="F15" s="72"/>
      <c r="G15" s="73">
        <f t="shared" si="1"/>
      </c>
      <c r="H15" s="74"/>
      <c r="I15" s="75"/>
    </row>
    <row r="16" spans="1:9" s="64" customFormat="1" ht="21" customHeight="1">
      <c r="A16" s="68"/>
      <c r="B16" s="69"/>
      <c r="C16" s="69"/>
      <c r="D16" s="70"/>
      <c r="E16" s="71"/>
      <c r="F16" s="72"/>
      <c r="G16" s="73">
        <f t="shared" si="1"/>
      </c>
      <c r="H16" s="74"/>
      <c r="I16" s="75"/>
    </row>
    <row r="17" spans="1:9" s="64" customFormat="1" ht="21" customHeight="1">
      <c r="A17" s="68"/>
      <c r="B17" s="69"/>
      <c r="C17" s="69"/>
      <c r="D17" s="70"/>
      <c r="E17" s="71"/>
      <c r="F17" s="72"/>
      <c r="G17" s="73">
        <f t="shared" si="1"/>
      </c>
      <c r="H17" s="74"/>
      <c r="I17" s="75"/>
    </row>
    <row r="18" spans="1:9" s="64" customFormat="1" ht="21" customHeight="1">
      <c r="A18" s="68"/>
      <c r="B18" s="69"/>
      <c r="C18" s="69"/>
      <c r="D18" s="70"/>
      <c r="E18" s="71"/>
      <c r="F18" s="72"/>
      <c r="G18" s="73">
        <f t="shared" si="1"/>
      </c>
      <c r="H18" s="74"/>
      <c r="I18" s="75"/>
    </row>
    <row r="19" spans="1:9" s="64" customFormat="1" ht="21" customHeight="1">
      <c r="A19" s="68"/>
      <c r="B19" s="69"/>
      <c r="C19" s="69"/>
      <c r="D19" s="70"/>
      <c r="E19" s="71"/>
      <c r="F19" s="72"/>
      <c r="G19" s="73">
        <f t="shared" si="1"/>
      </c>
      <c r="H19" s="74"/>
      <c r="I19" s="75"/>
    </row>
    <row r="20" spans="1:9" s="64" customFormat="1" ht="21" customHeight="1">
      <c r="A20" s="76"/>
      <c r="B20" s="69"/>
      <c r="C20" s="69"/>
      <c r="D20" s="72"/>
      <c r="E20" s="71"/>
      <c r="F20" s="72"/>
      <c r="G20" s="73">
        <f t="shared" si="1"/>
      </c>
      <c r="H20" s="74"/>
      <c r="I20" s="75"/>
    </row>
    <row r="21" spans="1:9" s="64" customFormat="1" ht="21" customHeight="1">
      <c r="A21" s="77" t="s">
        <v>83</v>
      </c>
      <c r="B21" s="69"/>
      <c r="C21" s="69"/>
      <c r="D21" s="72"/>
      <c r="E21" s="71"/>
      <c r="F21" s="72"/>
      <c r="G21" s="73">
        <f>SUM(G14:G20)</f>
        <v>0</v>
      </c>
      <c r="H21" s="74"/>
      <c r="I21" s="75"/>
    </row>
    <row r="22" spans="1:9" s="64" customFormat="1" ht="21" customHeight="1">
      <c r="A22" s="76"/>
      <c r="B22" s="69"/>
      <c r="C22" s="69"/>
      <c r="D22" s="80"/>
      <c r="E22" s="71"/>
      <c r="F22" s="81"/>
      <c r="G22" s="73">
        <f>IF(ISBLANK(D22),"",D22*F22)</f>
      </c>
      <c r="H22" s="74"/>
      <c r="I22" s="75"/>
    </row>
    <row r="23" spans="1:9" s="64" customFormat="1" ht="21" customHeight="1">
      <c r="A23" s="77" t="s">
        <v>106</v>
      </c>
      <c r="B23" s="71"/>
      <c r="C23" s="71"/>
      <c r="D23" s="80"/>
      <c r="E23" s="71"/>
      <c r="F23" s="71"/>
      <c r="G23" s="73">
        <f>G11+G21</f>
        <v>71168.1</v>
      </c>
      <c r="H23" s="74"/>
      <c r="I23" s="75"/>
    </row>
    <row r="24" spans="1:9" s="64" customFormat="1" ht="21" customHeight="1">
      <c r="A24" s="77"/>
      <c r="B24" s="71"/>
      <c r="C24" s="71"/>
      <c r="D24" s="80"/>
      <c r="E24" s="71"/>
      <c r="F24" s="71"/>
      <c r="G24" s="73"/>
      <c r="H24" s="74"/>
      <c r="I24" s="75"/>
    </row>
    <row r="25" spans="1:9" s="64" customFormat="1" ht="21" customHeight="1">
      <c r="A25" s="82" t="s">
        <v>107</v>
      </c>
      <c r="B25" s="83"/>
      <c r="C25" s="84"/>
      <c r="D25" s="83">
        <v>1</v>
      </c>
      <c r="E25" s="84" t="s">
        <v>105</v>
      </c>
      <c r="F25" s="84"/>
      <c r="G25" s="85">
        <f>IF(ISBLANK(G3),"",ROUNDDOWN(G23,-2))</f>
        <v>71100</v>
      </c>
      <c r="H25" s="86"/>
      <c r="I25" s="87"/>
    </row>
    <row r="26" spans="1:9" ht="15" customHeight="1">
      <c r="A26" s="118"/>
      <c r="B26" s="118"/>
      <c r="C26" s="118"/>
      <c r="D26" s="118"/>
      <c r="E26" s="119"/>
      <c r="F26" s="119"/>
      <c r="G26" s="120"/>
      <c r="H26" s="118"/>
      <c r="I26" s="118"/>
    </row>
    <row r="27" spans="1:9" ht="15" customHeight="1">
      <c r="A27" s="118" t="s">
        <v>167</v>
      </c>
      <c r="B27" s="118"/>
      <c r="C27" s="118"/>
      <c r="D27" s="118"/>
      <c r="E27" s="119"/>
      <c r="F27" s="119"/>
      <c r="G27" s="120"/>
      <c r="H27" s="118"/>
      <c r="I27" s="118"/>
    </row>
  </sheetData>
  <sheetProtection password="E916" sheet="1" objects="1" scenarios="1" selectLockedCells="1"/>
  <mergeCells count="3">
    <mergeCell ref="B2:C2"/>
    <mergeCell ref="A1:I1"/>
    <mergeCell ref="H2:I2"/>
  </mergeCells>
  <printOptions horizontalCentered="1"/>
  <pageMargins left="0.3937007874015748" right="0.3937007874015748" top="0.984251968503937" bottom="0.3937007874015748" header="0.7874015748031497" footer="0.2755905511811024"/>
  <pageSetup orientation="landscape" paperSize="9" r:id="rId2"/>
  <ignoredErrors>
    <ignoredError sqref="G11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showZeros="0" workbookViewId="0" topLeftCell="A1">
      <pane ySplit="2" topLeftCell="BM3" activePane="bottomLeft" state="frozen"/>
      <selection pane="topLeft" activeCell="A1" sqref="A1"/>
      <selection pane="bottomLeft" activeCell="F10" sqref="F10"/>
    </sheetView>
  </sheetViews>
  <sheetFormatPr defaultColWidth="9.00390625" defaultRowHeight="15" customHeight="1"/>
  <cols>
    <col min="1" max="2" width="14.625" style="0" customWidth="1"/>
    <col min="3" max="3" width="5.625" style="0" customWidth="1"/>
    <col min="4" max="4" width="5.625" style="88" customWidth="1"/>
    <col min="5" max="5" width="7.625" style="88" customWidth="1"/>
    <col min="6" max="6" width="7.625" style="89" customWidth="1"/>
    <col min="7" max="7" width="10.625" style="0" customWidth="1"/>
    <col min="8" max="8" width="3.625" style="0" customWidth="1"/>
    <col min="9" max="10" width="14.625" style="0" customWidth="1"/>
    <col min="11" max="11" width="5.625" style="0" customWidth="1"/>
    <col min="12" max="12" width="5.625" style="88" customWidth="1"/>
    <col min="13" max="13" width="7.625" style="88" customWidth="1"/>
    <col min="14" max="14" width="7.625" style="89" customWidth="1"/>
    <col min="15" max="15" width="10.625" style="0" customWidth="1"/>
    <col min="16" max="16384" width="5.625" style="0" customWidth="1"/>
  </cols>
  <sheetData>
    <row r="1" spans="1:15" s="63" customFormat="1" ht="30" customHeight="1">
      <c r="A1" s="171" t="s">
        <v>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64" customFormat="1" ht="15" customHeight="1">
      <c r="A2" s="172"/>
      <c r="B2" s="172"/>
      <c r="C2" s="172"/>
      <c r="D2" s="172"/>
      <c r="E2" s="172"/>
      <c r="F2" s="172"/>
      <c r="G2" s="172"/>
      <c r="H2" s="90"/>
      <c r="I2" s="173" t="s">
        <v>91</v>
      </c>
      <c r="J2" s="173"/>
      <c r="K2" s="173"/>
      <c r="L2" s="173"/>
      <c r="M2" s="173"/>
      <c r="N2" s="173"/>
      <c r="O2" s="173"/>
    </row>
    <row r="3" spans="1:15" s="64" customFormat="1" ht="24.75" customHeight="1">
      <c r="A3" s="168" t="s">
        <v>92</v>
      </c>
      <c r="B3" s="168"/>
      <c r="C3" s="168"/>
      <c r="D3" s="168"/>
      <c r="E3" s="168"/>
      <c r="F3" s="168"/>
      <c r="G3" s="168"/>
      <c r="I3" s="168" t="s">
        <v>93</v>
      </c>
      <c r="J3" s="168"/>
      <c r="K3" s="168"/>
      <c r="L3" s="168"/>
      <c r="M3" s="168"/>
      <c r="N3" s="168"/>
      <c r="O3" s="168"/>
    </row>
    <row r="4" spans="1:15" s="64" customFormat="1" ht="24.75" customHeight="1">
      <c r="A4" s="91" t="s">
        <v>70</v>
      </c>
      <c r="B4" s="92" t="s">
        <v>71</v>
      </c>
      <c r="C4" s="92" t="s">
        <v>72</v>
      </c>
      <c r="D4" s="92" t="s">
        <v>73</v>
      </c>
      <c r="E4" s="92" t="s">
        <v>74</v>
      </c>
      <c r="F4" s="93" t="s">
        <v>2</v>
      </c>
      <c r="G4" s="94" t="s">
        <v>75</v>
      </c>
      <c r="I4" s="91" t="s">
        <v>70</v>
      </c>
      <c r="J4" s="92" t="s">
        <v>71</v>
      </c>
      <c r="K4" s="92" t="s">
        <v>72</v>
      </c>
      <c r="L4" s="92" t="s">
        <v>73</v>
      </c>
      <c r="M4" s="92" t="s">
        <v>74</v>
      </c>
      <c r="N4" s="93" t="s">
        <v>2</v>
      </c>
      <c r="O4" s="94" t="s">
        <v>75</v>
      </c>
    </row>
    <row r="5" spans="1:15" s="64" customFormat="1" ht="24.75" customHeight="1">
      <c r="A5" s="76" t="s">
        <v>94</v>
      </c>
      <c r="B5" s="69" t="s">
        <v>95</v>
      </c>
      <c r="C5" s="95">
        <v>0.05</v>
      </c>
      <c r="D5" s="71" t="s">
        <v>96</v>
      </c>
      <c r="E5" s="72">
        <v>31110</v>
      </c>
      <c r="F5" s="73">
        <f>IF(ISBLANK(C5),"",C5*E5)</f>
        <v>1555.5</v>
      </c>
      <c r="G5" s="79" t="s">
        <v>97</v>
      </c>
      <c r="I5" s="76" t="s">
        <v>94</v>
      </c>
      <c r="J5" s="69" t="s">
        <v>95</v>
      </c>
      <c r="K5" s="96">
        <v>0.033</v>
      </c>
      <c r="L5" s="71" t="s">
        <v>96</v>
      </c>
      <c r="M5" s="72">
        <v>31110</v>
      </c>
      <c r="N5" s="73">
        <f>IF(ISBLANK(K5),"",K5*M5)</f>
        <v>1026.63</v>
      </c>
      <c r="O5" s="79" t="s">
        <v>97</v>
      </c>
    </row>
    <row r="6" spans="1:15" s="64" customFormat="1" ht="24.75" customHeight="1">
      <c r="A6" s="76"/>
      <c r="B6" s="69"/>
      <c r="C6" s="72"/>
      <c r="D6" s="71"/>
      <c r="E6" s="72"/>
      <c r="F6" s="73"/>
      <c r="G6" s="75"/>
      <c r="I6" s="76" t="s">
        <v>98</v>
      </c>
      <c r="J6" s="69"/>
      <c r="K6" s="96">
        <v>0.031</v>
      </c>
      <c r="L6" s="71" t="s">
        <v>99</v>
      </c>
      <c r="M6" s="72">
        <v>20540</v>
      </c>
      <c r="N6" s="73">
        <f>IF(ISBLANK(K6),"",K6*M6)</f>
        <v>636.74</v>
      </c>
      <c r="O6" s="79" t="s">
        <v>97</v>
      </c>
    </row>
    <row r="7" spans="1:15" s="64" customFormat="1" ht="24.75" customHeight="1">
      <c r="A7" s="76" t="s">
        <v>100</v>
      </c>
      <c r="B7" s="69"/>
      <c r="C7" s="95">
        <v>0.03</v>
      </c>
      <c r="D7" s="71" t="s">
        <v>101</v>
      </c>
      <c r="E7" s="72">
        <v>13400</v>
      </c>
      <c r="F7" s="73">
        <f>IF(ISBLANK(C7),"",C7*E7)</f>
        <v>402</v>
      </c>
      <c r="G7" s="75" t="s">
        <v>102</v>
      </c>
      <c r="I7" s="76" t="s">
        <v>100</v>
      </c>
      <c r="J7" s="69"/>
      <c r="K7" s="96">
        <v>0.07</v>
      </c>
      <c r="L7" s="71" t="s">
        <v>101</v>
      </c>
      <c r="M7" s="72">
        <v>13400</v>
      </c>
      <c r="N7" s="73">
        <f>IF(ISBLANK(K7),"",K7*M7)</f>
        <v>938.0000000000001</v>
      </c>
      <c r="O7" s="75" t="s">
        <v>102</v>
      </c>
    </row>
    <row r="8" spans="1:15" s="64" customFormat="1" ht="24.75" customHeight="1">
      <c r="A8" s="76" t="s">
        <v>103</v>
      </c>
      <c r="B8" s="69" t="s">
        <v>104</v>
      </c>
      <c r="C8" s="80">
        <v>1</v>
      </c>
      <c r="D8" s="71" t="s">
        <v>105</v>
      </c>
      <c r="E8" s="81"/>
      <c r="F8" s="73">
        <f>F7*0.12</f>
        <v>48.239999999999995</v>
      </c>
      <c r="G8" s="75"/>
      <c r="I8" s="76" t="s">
        <v>103</v>
      </c>
      <c r="J8" s="69" t="s">
        <v>104</v>
      </c>
      <c r="K8" s="80">
        <v>1</v>
      </c>
      <c r="L8" s="71" t="s">
        <v>105</v>
      </c>
      <c r="M8" s="81"/>
      <c r="N8" s="73">
        <f>N7*0.12</f>
        <v>112.56000000000002</v>
      </c>
      <c r="O8" s="75"/>
    </row>
    <row r="9" spans="1:15" s="64" customFormat="1" ht="24.75" customHeight="1">
      <c r="A9" s="76"/>
      <c r="B9" s="69"/>
      <c r="C9" s="80"/>
      <c r="D9" s="71"/>
      <c r="E9" s="81"/>
      <c r="F9" s="73"/>
      <c r="G9" s="75"/>
      <c r="I9" s="76"/>
      <c r="J9" s="69"/>
      <c r="K9" s="80"/>
      <c r="L9" s="71"/>
      <c r="M9" s="81"/>
      <c r="N9" s="73"/>
      <c r="O9" s="75"/>
    </row>
    <row r="10" spans="1:15" s="64" customFormat="1" ht="24.75" customHeight="1">
      <c r="A10" s="77" t="s">
        <v>106</v>
      </c>
      <c r="B10" s="71"/>
      <c r="C10" s="80"/>
      <c r="D10" s="71"/>
      <c r="E10" s="71"/>
      <c r="F10" s="73">
        <f>SUM(F5:F8)</f>
        <v>2005.74</v>
      </c>
      <c r="G10" s="75"/>
      <c r="I10" s="77" t="s">
        <v>106</v>
      </c>
      <c r="J10" s="71"/>
      <c r="K10" s="80"/>
      <c r="L10" s="71"/>
      <c r="M10" s="71"/>
      <c r="N10" s="73">
        <f>SUM(N5:N8)</f>
        <v>2713.9300000000003</v>
      </c>
      <c r="O10" s="75"/>
    </row>
    <row r="11" spans="1:15" s="64" customFormat="1" ht="24.75" customHeight="1">
      <c r="A11" s="77"/>
      <c r="B11" s="71"/>
      <c r="C11" s="80"/>
      <c r="D11" s="71"/>
      <c r="E11" s="71"/>
      <c r="F11" s="73"/>
      <c r="G11" s="75"/>
      <c r="I11" s="77"/>
      <c r="J11" s="71"/>
      <c r="K11" s="80"/>
      <c r="L11" s="71"/>
      <c r="M11" s="71"/>
      <c r="N11" s="73"/>
      <c r="O11" s="75"/>
    </row>
    <row r="12" spans="1:15" s="64" customFormat="1" ht="24.75" customHeight="1">
      <c r="A12" s="169" t="s">
        <v>107</v>
      </c>
      <c r="B12" s="170"/>
      <c r="C12" s="83">
        <v>1</v>
      </c>
      <c r="D12" s="84" t="s">
        <v>108</v>
      </c>
      <c r="E12" s="84"/>
      <c r="F12" s="85">
        <f>IF(ISBLANK(F5),"",ROUNDDOWN(F10,-1))</f>
        <v>2000</v>
      </c>
      <c r="G12" s="87"/>
      <c r="I12" s="169" t="s">
        <v>107</v>
      </c>
      <c r="J12" s="170"/>
      <c r="K12" s="83">
        <v>1</v>
      </c>
      <c r="L12" s="84" t="s">
        <v>108</v>
      </c>
      <c r="M12" s="84"/>
      <c r="N12" s="85">
        <f>IF(ISBLANK(N5),"",ROUNDDOWN(N10,-1))</f>
        <v>2710</v>
      </c>
      <c r="O12" s="87"/>
    </row>
    <row r="13" ht="24.75" customHeight="1"/>
    <row r="14" spans="1:15" s="64" customFormat="1" ht="24.75" customHeight="1">
      <c r="A14" s="168" t="s">
        <v>109</v>
      </c>
      <c r="B14" s="168"/>
      <c r="C14" s="168"/>
      <c r="D14" s="168"/>
      <c r="E14" s="168"/>
      <c r="F14" s="168"/>
      <c r="G14" s="168"/>
      <c r="I14" s="168" t="s">
        <v>110</v>
      </c>
      <c r="J14" s="168"/>
      <c r="K14" s="168"/>
      <c r="L14" s="168"/>
      <c r="M14" s="168"/>
      <c r="N14" s="168"/>
      <c r="O14" s="168"/>
    </row>
    <row r="15" spans="1:15" s="64" customFormat="1" ht="24.75" customHeight="1">
      <c r="A15" s="91" t="s">
        <v>70</v>
      </c>
      <c r="B15" s="92" t="s">
        <v>71</v>
      </c>
      <c r="C15" s="92" t="s">
        <v>72</v>
      </c>
      <c r="D15" s="92" t="s">
        <v>73</v>
      </c>
      <c r="E15" s="92" t="s">
        <v>74</v>
      </c>
      <c r="F15" s="93" t="s">
        <v>2</v>
      </c>
      <c r="G15" s="94" t="s">
        <v>75</v>
      </c>
      <c r="I15" s="91" t="s">
        <v>70</v>
      </c>
      <c r="J15" s="92" t="s">
        <v>71</v>
      </c>
      <c r="K15" s="92" t="s">
        <v>72</v>
      </c>
      <c r="L15" s="92" t="s">
        <v>73</v>
      </c>
      <c r="M15" s="92" t="s">
        <v>74</v>
      </c>
      <c r="N15" s="93" t="s">
        <v>2</v>
      </c>
      <c r="O15" s="94" t="s">
        <v>75</v>
      </c>
    </row>
    <row r="16" spans="1:15" s="64" customFormat="1" ht="24.75" customHeight="1">
      <c r="A16" s="76" t="s">
        <v>100</v>
      </c>
      <c r="B16" s="69"/>
      <c r="C16" s="95">
        <v>0.23</v>
      </c>
      <c r="D16" s="71" t="s">
        <v>101</v>
      </c>
      <c r="E16" s="72">
        <v>13400</v>
      </c>
      <c r="F16" s="73">
        <f>IF(ISBLANK(C16),"",C16*E16)</f>
        <v>3082</v>
      </c>
      <c r="G16" s="75" t="s">
        <v>102</v>
      </c>
      <c r="I16" s="76" t="s">
        <v>111</v>
      </c>
      <c r="J16" s="69"/>
      <c r="K16" s="95">
        <v>1.1</v>
      </c>
      <c r="L16" s="71" t="s">
        <v>88</v>
      </c>
      <c r="M16" s="72">
        <v>3400</v>
      </c>
      <c r="N16" s="73">
        <f>IF(ISBLANK(K16),"",K16*M16)</f>
        <v>3740.0000000000005</v>
      </c>
      <c r="O16" s="75" t="s">
        <v>112</v>
      </c>
    </row>
    <row r="17" spans="1:15" s="64" customFormat="1" ht="24.75" customHeight="1">
      <c r="A17" s="76" t="s">
        <v>103</v>
      </c>
      <c r="B17" s="69" t="s">
        <v>104</v>
      </c>
      <c r="C17" s="80">
        <v>1</v>
      </c>
      <c r="D17" s="71" t="s">
        <v>105</v>
      </c>
      <c r="E17" s="81"/>
      <c r="F17" s="73">
        <f>F16*0.12</f>
        <v>369.84</v>
      </c>
      <c r="G17" s="75"/>
      <c r="I17" s="76" t="s">
        <v>100</v>
      </c>
      <c r="J17" s="69"/>
      <c r="K17" s="95">
        <v>0.2</v>
      </c>
      <c r="L17" s="71" t="s">
        <v>101</v>
      </c>
      <c r="M17" s="72">
        <v>13400</v>
      </c>
      <c r="N17" s="73">
        <f>IF(ISBLANK(K17),"",K17*M17)</f>
        <v>2680</v>
      </c>
      <c r="O17" s="75" t="s">
        <v>102</v>
      </c>
    </row>
    <row r="18" spans="1:15" s="64" customFormat="1" ht="24.75" customHeight="1">
      <c r="A18" s="76"/>
      <c r="B18" s="69"/>
      <c r="C18" s="80"/>
      <c r="D18" s="71"/>
      <c r="E18" s="81"/>
      <c r="F18" s="73"/>
      <c r="G18" s="75"/>
      <c r="I18" s="76" t="s">
        <v>103</v>
      </c>
      <c r="J18" s="69" t="s">
        <v>104</v>
      </c>
      <c r="K18" s="80">
        <v>1</v>
      </c>
      <c r="L18" s="71" t="s">
        <v>105</v>
      </c>
      <c r="M18" s="81"/>
      <c r="N18" s="73">
        <f>N17*0.12</f>
        <v>321.59999999999997</v>
      </c>
      <c r="O18" s="75"/>
    </row>
    <row r="19" spans="1:15" s="64" customFormat="1" ht="24.75" customHeight="1">
      <c r="A19" s="76"/>
      <c r="B19" s="69"/>
      <c r="C19" s="80"/>
      <c r="D19" s="71"/>
      <c r="E19" s="81"/>
      <c r="F19" s="73"/>
      <c r="G19" s="75"/>
      <c r="I19" s="76"/>
      <c r="J19" s="69"/>
      <c r="K19" s="80"/>
      <c r="L19" s="71"/>
      <c r="M19" s="81"/>
      <c r="N19" s="73"/>
      <c r="O19" s="75"/>
    </row>
    <row r="20" spans="1:15" s="64" customFormat="1" ht="24.75" customHeight="1">
      <c r="A20" s="77" t="s">
        <v>106</v>
      </c>
      <c r="B20" s="71"/>
      <c r="C20" s="80"/>
      <c r="D20" s="71"/>
      <c r="E20" s="71"/>
      <c r="F20" s="73">
        <f>SUM(F16:F18)</f>
        <v>3451.84</v>
      </c>
      <c r="G20" s="75"/>
      <c r="I20" s="77" t="s">
        <v>106</v>
      </c>
      <c r="J20" s="71"/>
      <c r="K20" s="80"/>
      <c r="L20" s="71"/>
      <c r="M20" s="71"/>
      <c r="N20" s="73">
        <f>SUM(N16:N18)</f>
        <v>6741.6</v>
      </c>
      <c r="O20" s="75"/>
    </row>
    <row r="21" spans="1:15" s="64" customFormat="1" ht="24.75" customHeight="1">
      <c r="A21" s="77"/>
      <c r="B21" s="71"/>
      <c r="C21" s="80"/>
      <c r="D21" s="71"/>
      <c r="E21" s="71"/>
      <c r="F21" s="73"/>
      <c r="G21" s="75"/>
      <c r="I21" s="77"/>
      <c r="J21" s="71"/>
      <c r="K21" s="80"/>
      <c r="L21" s="71"/>
      <c r="M21" s="71"/>
      <c r="N21" s="73"/>
      <c r="O21" s="75"/>
    </row>
    <row r="22" spans="1:15" s="64" customFormat="1" ht="24.75" customHeight="1">
      <c r="A22" s="169" t="s">
        <v>107</v>
      </c>
      <c r="B22" s="170"/>
      <c r="C22" s="83">
        <v>1</v>
      </c>
      <c r="D22" s="84" t="s">
        <v>108</v>
      </c>
      <c r="E22" s="84"/>
      <c r="F22" s="85">
        <f>IF(ISBLANK(#REF!),"",ROUNDDOWN(F20,-1))</f>
        <v>3450</v>
      </c>
      <c r="G22" s="87"/>
      <c r="I22" s="169" t="s">
        <v>107</v>
      </c>
      <c r="J22" s="170"/>
      <c r="K22" s="83">
        <v>1</v>
      </c>
      <c r="L22" s="84" t="s">
        <v>108</v>
      </c>
      <c r="M22" s="84"/>
      <c r="N22" s="85">
        <f>IF(ISBLANK(#REF!),"",ROUNDDOWN(N20,-1))</f>
        <v>6740</v>
      </c>
      <c r="O22" s="87"/>
    </row>
    <row r="23" spans="1:15" s="64" customFormat="1" ht="24.75" customHeight="1">
      <c r="A23" s="168" t="s">
        <v>113</v>
      </c>
      <c r="B23" s="168"/>
      <c r="C23" s="168"/>
      <c r="D23" s="168"/>
      <c r="E23" s="168"/>
      <c r="F23" s="168"/>
      <c r="G23" s="168"/>
      <c r="I23" s="168" t="s">
        <v>114</v>
      </c>
      <c r="J23" s="168"/>
      <c r="K23" s="168"/>
      <c r="L23" s="168"/>
      <c r="M23" s="168"/>
      <c r="N23" s="168"/>
      <c r="O23" s="168"/>
    </row>
    <row r="24" spans="1:15" s="64" customFormat="1" ht="24.75" customHeight="1">
      <c r="A24" s="91" t="s">
        <v>70</v>
      </c>
      <c r="B24" s="92" t="s">
        <v>71</v>
      </c>
      <c r="C24" s="92" t="s">
        <v>72</v>
      </c>
      <c r="D24" s="92" t="s">
        <v>73</v>
      </c>
      <c r="E24" s="92" t="s">
        <v>74</v>
      </c>
      <c r="F24" s="93" t="s">
        <v>2</v>
      </c>
      <c r="G24" s="94" t="s">
        <v>75</v>
      </c>
      <c r="I24" s="91" t="s">
        <v>70</v>
      </c>
      <c r="J24" s="92" t="s">
        <v>71</v>
      </c>
      <c r="K24" s="92" t="s">
        <v>72</v>
      </c>
      <c r="L24" s="92" t="s">
        <v>73</v>
      </c>
      <c r="M24" s="92" t="s">
        <v>74</v>
      </c>
      <c r="N24" s="93" t="s">
        <v>2</v>
      </c>
      <c r="O24" s="94" t="s">
        <v>75</v>
      </c>
    </row>
    <row r="25" spans="1:15" s="64" customFormat="1" ht="24.75" customHeight="1">
      <c r="A25" s="76" t="s">
        <v>100</v>
      </c>
      <c r="B25" s="69"/>
      <c r="C25" s="95">
        <v>0.39</v>
      </c>
      <c r="D25" s="71" t="s">
        <v>101</v>
      </c>
      <c r="E25" s="72">
        <v>13400</v>
      </c>
      <c r="F25" s="73">
        <f>IF(ISBLANK(C25),"",C25*E25)</f>
        <v>5226</v>
      </c>
      <c r="G25" s="75" t="s">
        <v>102</v>
      </c>
      <c r="I25" s="76" t="s">
        <v>98</v>
      </c>
      <c r="J25" s="69"/>
      <c r="K25" s="96">
        <v>0.031</v>
      </c>
      <c r="L25" s="71" t="s">
        <v>99</v>
      </c>
      <c r="M25" s="72">
        <v>20540</v>
      </c>
      <c r="N25" s="73">
        <f>IF(ISBLANK(K25),"",K25*M25)</f>
        <v>636.74</v>
      </c>
      <c r="O25" s="79" t="s">
        <v>97</v>
      </c>
    </row>
    <row r="26" spans="1:15" s="64" customFormat="1" ht="24.75" customHeight="1">
      <c r="A26" s="76"/>
      <c r="B26" s="69"/>
      <c r="C26" s="72"/>
      <c r="D26" s="71"/>
      <c r="E26" s="72"/>
      <c r="F26" s="73"/>
      <c r="G26" s="75"/>
      <c r="I26" s="76" t="s">
        <v>100</v>
      </c>
      <c r="J26" s="69"/>
      <c r="K26" s="96">
        <v>0.26</v>
      </c>
      <c r="L26" s="71" t="s">
        <v>101</v>
      </c>
      <c r="M26" s="72">
        <v>13400</v>
      </c>
      <c r="N26" s="73">
        <f>IF(ISBLANK(K26),"",K26*M26)</f>
        <v>3484</v>
      </c>
      <c r="O26" s="75" t="s">
        <v>102</v>
      </c>
    </row>
    <row r="27" spans="1:15" s="64" customFormat="1" ht="24.75" customHeight="1">
      <c r="A27" s="76"/>
      <c r="B27" s="69"/>
      <c r="C27" s="95"/>
      <c r="D27" s="71"/>
      <c r="E27" s="72"/>
      <c r="F27" s="73"/>
      <c r="G27" s="75"/>
      <c r="I27" s="76"/>
      <c r="J27" s="69"/>
      <c r="K27" s="96"/>
      <c r="L27" s="71"/>
      <c r="M27" s="72"/>
      <c r="N27" s="73"/>
      <c r="O27" s="75"/>
    </row>
    <row r="28" spans="1:15" s="64" customFormat="1" ht="24.75" customHeight="1">
      <c r="A28" s="76" t="s">
        <v>103</v>
      </c>
      <c r="B28" s="69" t="s">
        <v>104</v>
      </c>
      <c r="C28" s="80">
        <v>1</v>
      </c>
      <c r="D28" s="71" t="s">
        <v>105</v>
      </c>
      <c r="E28" s="81"/>
      <c r="F28" s="73">
        <f>F25*0.12</f>
        <v>627.12</v>
      </c>
      <c r="G28" s="75"/>
      <c r="I28" s="76" t="s">
        <v>103</v>
      </c>
      <c r="J28" s="69" t="s">
        <v>104</v>
      </c>
      <c r="K28" s="80">
        <v>1</v>
      </c>
      <c r="L28" s="71" t="s">
        <v>105</v>
      </c>
      <c r="M28" s="81"/>
      <c r="N28" s="73">
        <f>N26*0.12</f>
        <v>418.08</v>
      </c>
      <c r="O28" s="75"/>
    </row>
    <row r="29" spans="1:15" s="64" customFormat="1" ht="24.75" customHeight="1">
      <c r="A29" s="76"/>
      <c r="B29" s="69"/>
      <c r="C29" s="80"/>
      <c r="D29" s="71"/>
      <c r="E29" s="81"/>
      <c r="F29" s="73"/>
      <c r="G29" s="75"/>
      <c r="I29" s="76"/>
      <c r="J29" s="69"/>
      <c r="K29" s="80"/>
      <c r="L29" s="71"/>
      <c r="M29" s="81"/>
      <c r="N29" s="73"/>
      <c r="O29" s="75"/>
    </row>
    <row r="30" spans="1:15" s="64" customFormat="1" ht="24.75" customHeight="1">
      <c r="A30" s="77" t="s">
        <v>106</v>
      </c>
      <c r="B30" s="71"/>
      <c r="C30" s="80"/>
      <c r="D30" s="71"/>
      <c r="E30" s="71"/>
      <c r="F30" s="73">
        <f>SUM(F25:F28)</f>
        <v>5853.12</v>
      </c>
      <c r="G30" s="75"/>
      <c r="I30" s="77" t="s">
        <v>106</v>
      </c>
      <c r="J30" s="71"/>
      <c r="K30" s="80"/>
      <c r="L30" s="71"/>
      <c r="M30" s="71"/>
      <c r="N30" s="73">
        <f>SUM(N25:N28)</f>
        <v>4538.82</v>
      </c>
      <c r="O30" s="75"/>
    </row>
    <row r="31" spans="1:15" s="64" customFormat="1" ht="24.75" customHeight="1">
      <c r="A31" s="77"/>
      <c r="B31" s="71"/>
      <c r="C31" s="80"/>
      <c r="D31" s="71"/>
      <c r="E31" s="71"/>
      <c r="F31" s="73"/>
      <c r="G31" s="75"/>
      <c r="I31" s="77"/>
      <c r="J31" s="71"/>
      <c r="K31" s="80"/>
      <c r="L31" s="71"/>
      <c r="M31" s="71"/>
      <c r="N31" s="73"/>
      <c r="O31" s="75"/>
    </row>
    <row r="32" spans="1:15" s="64" customFormat="1" ht="24.75" customHeight="1">
      <c r="A32" s="169" t="s">
        <v>107</v>
      </c>
      <c r="B32" s="170"/>
      <c r="C32" s="83">
        <v>1</v>
      </c>
      <c r="D32" s="84" t="s">
        <v>108</v>
      </c>
      <c r="E32" s="84"/>
      <c r="F32" s="85">
        <f>IF(ISBLANK(F25),"",ROUNDDOWN(F30,-1))</f>
        <v>5850</v>
      </c>
      <c r="G32" s="87"/>
      <c r="I32" s="169" t="s">
        <v>107</v>
      </c>
      <c r="J32" s="170"/>
      <c r="K32" s="83">
        <v>1</v>
      </c>
      <c r="L32" s="84" t="s">
        <v>108</v>
      </c>
      <c r="M32" s="84"/>
      <c r="N32" s="85">
        <f>IF(ISBLANK(N25),"",ROUNDDOWN(N30,-1))</f>
        <v>4530</v>
      </c>
      <c r="O32" s="87"/>
    </row>
    <row r="33" ht="24.75" customHeight="1"/>
    <row r="34" ht="15" customHeight="1">
      <c r="A34" t="s">
        <v>167</v>
      </c>
    </row>
  </sheetData>
  <sheetProtection password="E916" sheet="1" objects="1" scenarios="1" selectLockedCells="1" selectUnlockedCells="1"/>
  <mergeCells count="15">
    <mergeCell ref="A23:G23"/>
    <mergeCell ref="I23:O23"/>
    <mergeCell ref="A32:B32"/>
    <mergeCell ref="I32:J32"/>
    <mergeCell ref="A14:G14"/>
    <mergeCell ref="I14:O14"/>
    <mergeCell ref="I12:J12"/>
    <mergeCell ref="A22:B22"/>
    <mergeCell ref="I22:J22"/>
    <mergeCell ref="A3:G3"/>
    <mergeCell ref="A12:B12"/>
    <mergeCell ref="A1:O1"/>
    <mergeCell ref="I3:O3"/>
    <mergeCell ref="A2:G2"/>
    <mergeCell ref="I2:O2"/>
  </mergeCells>
  <printOptions horizontalCentered="1"/>
  <pageMargins left="0.3937007874015748" right="0.3937007874015748" top="0.984251968503937" bottom="0.3937007874015748" header="0.7874015748031497" footer="0.2755905511811024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Zeros="0" workbookViewId="0" topLeftCell="A1">
      <pane ySplit="2" topLeftCell="BM3" activePane="bottomLeft" state="frozen"/>
      <selection pane="topLeft" activeCell="A1" sqref="A1"/>
      <selection pane="bottomLeft" activeCell="C54" sqref="C54"/>
    </sheetView>
  </sheetViews>
  <sheetFormatPr defaultColWidth="9.00390625" defaultRowHeight="15" customHeight="1"/>
  <cols>
    <col min="1" max="2" width="14.625" style="0" customWidth="1"/>
    <col min="3" max="3" width="5.625" style="0" customWidth="1"/>
    <col min="4" max="4" width="5.625" style="88" customWidth="1"/>
    <col min="5" max="5" width="7.625" style="88" customWidth="1"/>
    <col min="6" max="6" width="7.625" style="89" customWidth="1"/>
    <col min="7" max="7" width="10.625" style="0" customWidth="1"/>
    <col min="8" max="8" width="3.625" style="0" customWidth="1"/>
    <col min="9" max="10" width="14.625" style="0" customWidth="1"/>
    <col min="11" max="11" width="5.625" style="0" customWidth="1"/>
    <col min="12" max="12" width="5.625" style="88" customWidth="1"/>
    <col min="13" max="13" width="7.625" style="88" customWidth="1"/>
    <col min="14" max="14" width="7.625" style="89" customWidth="1"/>
    <col min="15" max="15" width="10.625" style="0" customWidth="1"/>
    <col min="16" max="16384" width="5.625" style="0" customWidth="1"/>
  </cols>
  <sheetData>
    <row r="1" spans="1:15" s="63" customFormat="1" ht="19.5" customHeight="1">
      <c r="A1" s="171" t="s">
        <v>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64" customFormat="1" ht="15" customHeight="1">
      <c r="A2" s="172"/>
      <c r="B2" s="172"/>
      <c r="C2" s="172"/>
      <c r="D2" s="172"/>
      <c r="E2" s="172"/>
      <c r="F2" s="172"/>
      <c r="G2" s="172"/>
      <c r="H2" s="90"/>
      <c r="I2" s="173" t="s">
        <v>115</v>
      </c>
      <c r="J2" s="173"/>
      <c r="K2" s="173"/>
      <c r="L2" s="173"/>
      <c r="M2" s="173"/>
      <c r="N2" s="173"/>
      <c r="O2" s="173"/>
    </row>
    <row r="3" spans="1:15" s="64" customFormat="1" ht="24.75" customHeight="1">
      <c r="A3" s="168" t="s">
        <v>116</v>
      </c>
      <c r="B3" s="168"/>
      <c r="C3" s="168"/>
      <c r="D3" s="168"/>
      <c r="E3" s="168"/>
      <c r="F3" s="168"/>
      <c r="G3" s="168"/>
      <c r="I3" s="168" t="s">
        <v>117</v>
      </c>
      <c r="J3" s="168"/>
      <c r="K3" s="168"/>
      <c r="L3" s="168"/>
      <c r="M3" s="168"/>
      <c r="N3" s="168"/>
      <c r="O3" s="168"/>
    </row>
    <row r="4" spans="1:15" s="64" customFormat="1" ht="19.5" customHeight="1">
      <c r="A4" s="91" t="s">
        <v>70</v>
      </c>
      <c r="B4" s="92" t="s">
        <v>71</v>
      </c>
      <c r="C4" s="92" t="s">
        <v>72</v>
      </c>
      <c r="D4" s="92" t="s">
        <v>73</v>
      </c>
      <c r="E4" s="92" t="s">
        <v>74</v>
      </c>
      <c r="F4" s="93" t="s">
        <v>2</v>
      </c>
      <c r="G4" s="94" t="s">
        <v>75</v>
      </c>
      <c r="I4" s="91" t="s">
        <v>70</v>
      </c>
      <c r="J4" s="92" t="s">
        <v>71</v>
      </c>
      <c r="K4" s="92" t="s">
        <v>72</v>
      </c>
      <c r="L4" s="92" t="s">
        <v>73</v>
      </c>
      <c r="M4" s="92" t="s">
        <v>74</v>
      </c>
      <c r="N4" s="93" t="s">
        <v>2</v>
      </c>
      <c r="O4" s="94" t="s">
        <v>75</v>
      </c>
    </row>
    <row r="5" spans="1:15" s="64" customFormat="1" ht="19.5" customHeight="1">
      <c r="A5" s="76" t="s">
        <v>142</v>
      </c>
      <c r="B5" s="69"/>
      <c r="C5" s="72">
        <v>274</v>
      </c>
      <c r="D5" s="71" t="s">
        <v>143</v>
      </c>
      <c r="E5" s="72">
        <v>8</v>
      </c>
      <c r="F5" s="73">
        <f>IF(ISBLANK(C5),"",C5*E5)</f>
        <v>2192</v>
      </c>
      <c r="G5" s="79"/>
      <c r="I5" s="76" t="s">
        <v>144</v>
      </c>
      <c r="J5" s="69" t="s">
        <v>118</v>
      </c>
      <c r="K5" s="70">
        <v>1</v>
      </c>
      <c r="L5" s="71" t="s">
        <v>119</v>
      </c>
      <c r="M5" s="72">
        <v>12500</v>
      </c>
      <c r="N5" s="73">
        <f>IF(ISBLANK(K5),"",K5*M5)</f>
        <v>12500</v>
      </c>
      <c r="O5" s="79" t="s">
        <v>120</v>
      </c>
    </row>
    <row r="6" spans="1:15" s="64" customFormat="1" ht="19.5" customHeight="1">
      <c r="A6" s="76" t="s">
        <v>121</v>
      </c>
      <c r="B6" s="69" t="s">
        <v>122</v>
      </c>
      <c r="C6" s="96">
        <v>0.604</v>
      </c>
      <c r="D6" s="71" t="s">
        <v>119</v>
      </c>
      <c r="E6" s="72">
        <v>3200</v>
      </c>
      <c r="F6" s="73">
        <f>IF(ISBLANK(C6),"",C6*E6)</f>
        <v>1932.8</v>
      </c>
      <c r="G6" s="75"/>
      <c r="I6" s="76" t="s">
        <v>123</v>
      </c>
      <c r="J6" s="69"/>
      <c r="K6" s="80">
        <v>1</v>
      </c>
      <c r="L6" s="71" t="s">
        <v>105</v>
      </c>
      <c r="M6" s="72"/>
      <c r="N6" s="73">
        <f>N5*0.01</f>
        <v>125</v>
      </c>
      <c r="O6" s="79" t="s">
        <v>145</v>
      </c>
    </row>
    <row r="7" spans="1:15" s="64" customFormat="1" ht="19.5" customHeight="1">
      <c r="A7" s="76" t="s">
        <v>124</v>
      </c>
      <c r="B7" s="69" t="s">
        <v>125</v>
      </c>
      <c r="C7" s="96">
        <v>0.641</v>
      </c>
      <c r="D7" s="71" t="s">
        <v>119</v>
      </c>
      <c r="E7" s="72">
        <v>3900</v>
      </c>
      <c r="F7" s="73">
        <f>IF(ISBLANK(C7),"",C7*E7)</f>
        <v>2499.9</v>
      </c>
      <c r="G7" s="75"/>
      <c r="I7" s="76"/>
      <c r="J7" s="69"/>
      <c r="K7" s="96"/>
      <c r="L7" s="71"/>
      <c r="M7" s="72"/>
      <c r="N7" s="73">
        <f>IF(ISBLANK(K7),"",K7*M7)</f>
      </c>
      <c r="O7" s="75"/>
    </row>
    <row r="8" spans="1:15" s="64" customFormat="1" ht="19.5" customHeight="1">
      <c r="A8" s="76" t="s">
        <v>126</v>
      </c>
      <c r="B8" s="69"/>
      <c r="C8" s="95">
        <v>0.95</v>
      </c>
      <c r="D8" s="71" t="s">
        <v>101</v>
      </c>
      <c r="E8" s="72">
        <v>16600</v>
      </c>
      <c r="F8" s="73">
        <f>IF(ISBLANK(C8),"",C8*E8)</f>
        <v>15770</v>
      </c>
      <c r="G8" s="75" t="s">
        <v>127</v>
      </c>
      <c r="I8" s="76" t="s">
        <v>126</v>
      </c>
      <c r="J8" s="69"/>
      <c r="K8" s="95">
        <v>0.65</v>
      </c>
      <c r="L8" s="71" t="s">
        <v>101</v>
      </c>
      <c r="M8" s="72">
        <v>16600</v>
      </c>
      <c r="N8" s="73">
        <f>IF(ISBLANK(K8),"",K8*M8)</f>
        <v>10790</v>
      </c>
      <c r="O8" s="75" t="s">
        <v>127</v>
      </c>
    </row>
    <row r="9" spans="1:15" s="64" customFormat="1" ht="19.5" customHeight="1">
      <c r="A9" s="76" t="s">
        <v>100</v>
      </c>
      <c r="B9" s="69"/>
      <c r="C9" s="95">
        <v>0.25</v>
      </c>
      <c r="D9" s="71" t="s">
        <v>101</v>
      </c>
      <c r="E9" s="72">
        <v>13400</v>
      </c>
      <c r="F9" s="73">
        <f>IF(ISBLANK(C9),"",C9*E9)</f>
        <v>3350</v>
      </c>
      <c r="G9" s="75" t="s">
        <v>128</v>
      </c>
      <c r="I9" s="76" t="s">
        <v>103</v>
      </c>
      <c r="J9" s="69" t="s">
        <v>104</v>
      </c>
      <c r="K9" s="80">
        <v>1</v>
      </c>
      <c r="L9" s="71" t="s">
        <v>105</v>
      </c>
      <c r="M9" s="81"/>
      <c r="N9" s="73">
        <f>N8*0.12</f>
        <v>1294.8</v>
      </c>
      <c r="O9" s="75"/>
    </row>
    <row r="10" spans="1:15" s="64" customFormat="1" ht="19.5" customHeight="1">
      <c r="A10" s="76" t="s">
        <v>103</v>
      </c>
      <c r="B10" s="69" t="s">
        <v>104</v>
      </c>
      <c r="C10" s="80">
        <v>1</v>
      </c>
      <c r="D10" s="71" t="s">
        <v>105</v>
      </c>
      <c r="E10" s="81"/>
      <c r="F10" s="73">
        <f>(F7+F8)*0.12</f>
        <v>2192.388</v>
      </c>
      <c r="G10" s="75"/>
      <c r="I10" s="76"/>
      <c r="J10" s="69"/>
      <c r="K10" s="80"/>
      <c r="L10" s="71"/>
      <c r="M10" s="81"/>
      <c r="N10" s="73"/>
      <c r="O10" s="75"/>
    </row>
    <row r="11" spans="1:15" s="64" customFormat="1" ht="19.5" customHeight="1">
      <c r="A11" s="76"/>
      <c r="B11" s="69"/>
      <c r="C11" s="80"/>
      <c r="D11" s="71"/>
      <c r="E11" s="81"/>
      <c r="F11" s="73"/>
      <c r="G11" s="75"/>
      <c r="I11" s="76"/>
      <c r="J11" s="69"/>
      <c r="K11" s="80"/>
      <c r="L11" s="71"/>
      <c r="M11" s="81"/>
      <c r="N11" s="73"/>
      <c r="O11" s="75"/>
    </row>
    <row r="12" spans="1:15" s="64" customFormat="1" ht="19.5" customHeight="1">
      <c r="A12" s="77" t="s">
        <v>106</v>
      </c>
      <c r="B12" s="71"/>
      <c r="C12" s="80"/>
      <c r="D12" s="71"/>
      <c r="E12" s="71"/>
      <c r="F12" s="73">
        <f>SUM(F5:F11)</f>
        <v>27937.088</v>
      </c>
      <c r="G12" s="75"/>
      <c r="I12" s="77" t="s">
        <v>106</v>
      </c>
      <c r="J12" s="71"/>
      <c r="K12" s="80"/>
      <c r="L12" s="71"/>
      <c r="M12" s="71"/>
      <c r="N12" s="73">
        <f>SUM(N5:N11)</f>
        <v>24709.8</v>
      </c>
      <c r="O12" s="75"/>
    </row>
    <row r="13" spans="1:15" s="64" customFormat="1" ht="19.5" customHeight="1">
      <c r="A13" s="77"/>
      <c r="B13" s="71"/>
      <c r="C13" s="80"/>
      <c r="D13" s="71"/>
      <c r="E13" s="71"/>
      <c r="F13" s="73"/>
      <c r="G13" s="75"/>
      <c r="I13" s="77"/>
      <c r="J13" s="71"/>
      <c r="K13" s="80"/>
      <c r="L13" s="71"/>
      <c r="M13" s="71"/>
      <c r="N13" s="73"/>
      <c r="O13" s="75"/>
    </row>
    <row r="14" spans="1:15" s="64" customFormat="1" ht="19.5" customHeight="1">
      <c r="A14" s="169" t="s">
        <v>107</v>
      </c>
      <c r="B14" s="170"/>
      <c r="C14" s="83">
        <v>1</v>
      </c>
      <c r="D14" s="84" t="s">
        <v>108</v>
      </c>
      <c r="E14" s="84"/>
      <c r="F14" s="85">
        <f>IF(ISBLANK(F5),"",ROUNDDOWN(F12,-1))</f>
        <v>27930</v>
      </c>
      <c r="G14" s="87"/>
      <c r="I14" s="169" t="s">
        <v>107</v>
      </c>
      <c r="J14" s="170"/>
      <c r="K14" s="83">
        <v>1</v>
      </c>
      <c r="L14" s="84" t="s">
        <v>108</v>
      </c>
      <c r="M14" s="84"/>
      <c r="N14" s="85">
        <f>IF(ISBLANK(N5),"",ROUNDDOWN(N12,-1))</f>
        <v>24700</v>
      </c>
      <c r="O14" s="87"/>
    </row>
    <row r="15" ht="19.5" customHeight="1"/>
    <row r="16" spans="1:15" s="64" customFormat="1" ht="24.75" customHeight="1">
      <c r="A16" s="168" t="s">
        <v>129</v>
      </c>
      <c r="B16" s="168"/>
      <c r="C16" s="168"/>
      <c r="D16" s="168"/>
      <c r="E16" s="168"/>
      <c r="F16" s="168"/>
      <c r="G16" s="168"/>
      <c r="I16" s="168" t="s">
        <v>130</v>
      </c>
      <c r="J16" s="168"/>
      <c r="K16" s="168"/>
      <c r="L16" s="168"/>
      <c r="M16" s="168"/>
      <c r="N16" s="168"/>
      <c r="O16" s="168"/>
    </row>
    <row r="17" spans="1:15" s="64" customFormat="1" ht="19.5" customHeight="1">
      <c r="A17" s="91" t="s">
        <v>70</v>
      </c>
      <c r="B17" s="92" t="s">
        <v>71</v>
      </c>
      <c r="C17" s="92" t="s">
        <v>72</v>
      </c>
      <c r="D17" s="92" t="s">
        <v>73</v>
      </c>
      <c r="E17" s="92" t="s">
        <v>74</v>
      </c>
      <c r="F17" s="93" t="s">
        <v>2</v>
      </c>
      <c r="G17" s="94" t="s">
        <v>75</v>
      </c>
      <c r="I17" s="91" t="s">
        <v>70</v>
      </c>
      <c r="J17" s="92" t="s">
        <v>71</v>
      </c>
      <c r="K17" s="92" t="s">
        <v>72</v>
      </c>
      <c r="L17" s="92" t="s">
        <v>73</v>
      </c>
      <c r="M17" s="92" t="s">
        <v>74</v>
      </c>
      <c r="N17" s="93" t="s">
        <v>2</v>
      </c>
      <c r="O17" s="94" t="s">
        <v>75</v>
      </c>
    </row>
    <row r="18" spans="1:15" s="64" customFormat="1" ht="19.5" customHeight="1">
      <c r="A18" s="76" t="s">
        <v>131</v>
      </c>
      <c r="B18" s="69" t="s">
        <v>146</v>
      </c>
      <c r="C18" s="95">
        <v>1.04</v>
      </c>
      <c r="D18" s="71" t="s">
        <v>147</v>
      </c>
      <c r="E18" s="72">
        <v>61000</v>
      </c>
      <c r="F18" s="73">
        <f>IF(ISBLANK(C18),"",C18*E18)</f>
        <v>63440</v>
      </c>
      <c r="G18" s="79"/>
      <c r="I18" s="76" t="s">
        <v>148</v>
      </c>
      <c r="J18" s="69"/>
      <c r="K18" s="70">
        <v>7.5</v>
      </c>
      <c r="L18" s="71" t="s">
        <v>149</v>
      </c>
      <c r="M18" s="72">
        <v>8</v>
      </c>
      <c r="N18" s="73">
        <f>IF(ISBLANK(K18),"",K18*M18)</f>
        <v>60</v>
      </c>
      <c r="O18" s="79"/>
    </row>
    <row r="19" spans="1:15" s="64" customFormat="1" ht="19.5" customHeight="1">
      <c r="A19" s="76" t="s">
        <v>132</v>
      </c>
      <c r="B19" s="69"/>
      <c r="C19" s="72">
        <v>6</v>
      </c>
      <c r="D19" s="71" t="s">
        <v>143</v>
      </c>
      <c r="E19" s="72">
        <v>124</v>
      </c>
      <c r="F19" s="73">
        <f>IF(ISBLANK(C19),"",C19*E19)</f>
        <v>744</v>
      </c>
      <c r="G19" s="75"/>
      <c r="I19" s="76" t="s">
        <v>121</v>
      </c>
      <c r="J19" s="69" t="s">
        <v>133</v>
      </c>
      <c r="K19" s="80">
        <v>0.019</v>
      </c>
      <c r="L19" s="71" t="s">
        <v>119</v>
      </c>
      <c r="M19" s="72">
        <v>3200</v>
      </c>
      <c r="N19" s="73">
        <f>IF(ISBLANK(K19),"",K19*M19)</f>
        <v>60.8</v>
      </c>
      <c r="O19" s="79"/>
    </row>
    <row r="20" spans="1:15" s="64" customFormat="1" ht="19.5" customHeight="1">
      <c r="A20" s="76"/>
      <c r="B20" s="69"/>
      <c r="C20" s="70"/>
      <c r="D20" s="71"/>
      <c r="E20" s="72"/>
      <c r="F20" s="73">
        <f>IF(ISBLANK(C20),"",C20*E20)</f>
      </c>
      <c r="G20" s="75"/>
      <c r="I20" s="76"/>
      <c r="J20" s="69"/>
      <c r="K20" s="95"/>
      <c r="L20" s="71"/>
      <c r="M20" s="72"/>
      <c r="N20" s="73">
        <f>IF(ISBLANK(K20),"",K20*M20)</f>
      </c>
      <c r="O20" s="75"/>
    </row>
    <row r="21" spans="1:15" s="64" customFormat="1" ht="19.5" customHeight="1">
      <c r="A21" s="76" t="s">
        <v>134</v>
      </c>
      <c r="B21" s="69"/>
      <c r="C21" s="70">
        <v>4.5</v>
      </c>
      <c r="D21" s="71" t="s">
        <v>101</v>
      </c>
      <c r="E21" s="72">
        <v>16200</v>
      </c>
      <c r="F21" s="73">
        <f>IF(ISBLANK(C21),"",C21*E21)</f>
        <v>72900</v>
      </c>
      <c r="G21" s="75" t="s">
        <v>102</v>
      </c>
      <c r="I21" s="76" t="s">
        <v>135</v>
      </c>
      <c r="J21" s="69"/>
      <c r="K21" s="96">
        <v>0.052</v>
      </c>
      <c r="L21" s="71" t="s">
        <v>101</v>
      </c>
      <c r="M21" s="72">
        <v>17200</v>
      </c>
      <c r="N21" s="73">
        <f>IF(ISBLANK(K21),"",K21*M21)</f>
        <v>894.4</v>
      </c>
      <c r="O21" s="75" t="s">
        <v>136</v>
      </c>
    </row>
    <row r="22" spans="1:15" s="64" customFormat="1" ht="19.5" customHeight="1">
      <c r="A22" s="76" t="s">
        <v>100</v>
      </c>
      <c r="B22" s="69"/>
      <c r="C22" s="70">
        <v>0.9</v>
      </c>
      <c r="D22" s="71" t="s">
        <v>101</v>
      </c>
      <c r="E22" s="72">
        <v>13400</v>
      </c>
      <c r="F22" s="73">
        <f>IF(ISBLANK(C22),"",C22*E22)</f>
        <v>12060</v>
      </c>
      <c r="G22" s="75" t="s">
        <v>102</v>
      </c>
      <c r="I22" s="76" t="s">
        <v>100</v>
      </c>
      <c r="J22" s="69"/>
      <c r="K22" s="96">
        <v>0.023</v>
      </c>
      <c r="L22" s="71" t="s">
        <v>101</v>
      </c>
      <c r="M22" s="72">
        <v>13400</v>
      </c>
      <c r="N22" s="73">
        <f>IF(ISBLANK(K22),"",K22*M22)</f>
        <v>308.2</v>
      </c>
      <c r="O22" s="75" t="s">
        <v>102</v>
      </c>
    </row>
    <row r="23" spans="1:15" s="64" customFormat="1" ht="19.5" customHeight="1">
      <c r="A23" s="76" t="s">
        <v>103</v>
      </c>
      <c r="B23" s="69" t="s">
        <v>104</v>
      </c>
      <c r="C23" s="80">
        <v>1</v>
      </c>
      <c r="D23" s="71" t="s">
        <v>105</v>
      </c>
      <c r="E23" s="81"/>
      <c r="F23" s="73">
        <f>(F21+F22)*0.12</f>
        <v>10195.199999999999</v>
      </c>
      <c r="G23" s="75"/>
      <c r="I23" s="76" t="s">
        <v>103</v>
      </c>
      <c r="J23" s="69" t="s">
        <v>104</v>
      </c>
      <c r="K23" s="80">
        <v>1</v>
      </c>
      <c r="L23" s="71" t="s">
        <v>105</v>
      </c>
      <c r="M23" s="81"/>
      <c r="N23" s="73">
        <f>(N21+N22)*0.12</f>
        <v>144.31199999999998</v>
      </c>
      <c r="O23" s="75"/>
    </row>
    <row r="24" spans="1:15" s="64" customFormat="1" ht="19.5" customHeight="1">
      <c r="A24" s="76"/>
      <c r="B24" s="69"/>
      <c r="C24" s="80"/>
      <c r="D24" s="71"/>
      <c r="E24" s="81"/>
      <c r="F24" s="73"/>
      <c r="G24" s="75"/>
      <c r="I24" s="76"/>
      <c r="J24" s="69"/>
      <c r="K24" s="80"/>
      <c r="L24" s="71"/>
      <c r="M24" s="81"/>
      <c r="N24" s="73"/>
      <c r="O24" s="75"/>
    </row>
    <row r="25" spans="1:15" s="64" customFormat="1" ht="19.5" customHeight="1">
      <c r="A25" s="77" t="s">
        <v>106</v>
      </c>
      <c r="B25" s="71"/>
      <c r="C25" s="80"/>
      <c r="D25" s="71"/>
      <c r="E25" s="71"/>
      <c r="F25" s="73">
        <f>SUM(F18:F24)</f>
        <v>159339.2</v>
      </c>
      <c r="G25" s="75"/>
      <c r="I25" s="77" t="s">
        <v>106</v>
      </c>
      <c r="J25" s="71"/>
      <c r="K25" s="80"/>
      <c r="L25" s="71"/>
      <c r="M25" s="71"/>
      <c r="N25" s="73">
        <f>SUM(N18:N24)</f>
        <v>1467.7119999999998</v>
      </c>
      <c r="O25" s="75"/>
    </row>
    <row r="26" spans="1:15" s="64" customFormat="1" ht="19.5" customHeight="1">
      <c r="A26" s="77"/>
      <c r="B26" s="71"/>
      <c r="C26" s="80"/>
      <c r="D26" s="71"/>
      <c r="E26" s="71"/>
      <c r="F26" s="73"/>
      <c r="G26" s="75"/>
      <c r="I26" s="77"/>
      <c r="J26" s="71"/>
      <c r="K26" s="80"/>
      <c r="L26" s="71"/>
      <c r="M26" s="71"/>
      <c r="N26" s="73"/>
      <c r="O26" s="75"/>
    </row>
    <row r="27" spans="1:15" s="64" customFormat="1" ht="19.5" customHeight="1">
      <c r="A27" s="169" t="s">
        <v>107</v>
      </c>
      <c r="B27" s="170"/>
      <c r="C27" s="83">
        <v>1</v>
      </c>
      <c r="D27" s="84" t="s">
        <v>150</v>
      </c>
      <c r="E27" s="84"/>
      <c r="F27" s="85">
        <f>IF(ISBLANK(#REF!),"",ROUNDDOWN(F25,-1))</f>
        <v>159330</v>
      </c>
      <c r="G27" s="87"/>
      <c r="I27" s="169" t="s">
        <v>107</v>
      </c>
      <c r="J27" s="170"/>
      <c r="K27" s="83">
        <v>1</v>
      </c>
      <c r="L27" s="84" t="s">
        <v>151</v>
      </c>
      <c r="M27" s="84"/>
      <c r="N27" s="85">
        <f>IF(ISBLANK(#REF!),"",ROUNDDOWN(N25,-1))</f>
        <v>1460</v>
      </c>
      <c r="O27" s="87"/>
    </row>
    <row r="28" spans="1:15" s="64" customFormat="1" ht="24.75" customHeight="1">
      <c r="A28" s="168" t="s">
        <v>137</v>
      </c>
      <c r="B28" s="168"/>
      <c r="C28" s="168"/>
      <c r="D28" s="168"/>
      <c r="E28" s="168"/>
      <c r="F28" s="168"/>
      <c r="G28" s="168"/>
      <c r="I28" s="168" t="s">
        <v>138</v>
      </c>
      <c r="J28" s="168"/>
      <c r="K28" s="168"/>
      <c r="L28" s="168"/>
      <c r="M28" s="168"/>
      <c r="N28" s="168"/>
      <c r="O28" s="168"/>
    </row>
    <row r="29" spans="1:15" s="64" customFormat="1" ht="19.5" customHeight="1">
      <c r="A29" s="91" t="s">
        <v>70</v>
      </c>
      <c r="B29" s="92" t="s">
        <v>71</v>
      </c>
      <c r="C29" s="92" t="s">
        <v>72</v>
      </c>
      <c r="D29" s="92" t="s">
        <v>73</v>
      </c>
      <c r="E29" s="92" t="s">
        <v>74</v>
      </c>
      <c r="F29" s="93" t="s">
        <v>2</v>
      </c>
      <c r="G29" s="94" t="s">
        <v>75</v>
      </c>
      <c r="I29" s="91" t="s">
        <v>70</v>
      </c>
      <c r="J29" s="92" t="s">
        <v>71</v>
      </c>
      <c r="K29" s="92" t="s">
        <v>72</v>
      </c>
      <c r="L29" s="92" t="s">
        <v>73</v>
      </c>
      <c r="M29" s="92" t="s">
        <v>74</v>
      </c>
      <c r="N29" s="93" t="s">
        <v>2</v>
      </c>
      <c r="O29" s="94" t="s">
        <v>75</v>
      </c>
    </row>
    <row r="30" spans="1:15" s="64" customFormat="1" ht="19.5" customHeight="1">
      <c r="A30" s="76" t="s">
        <v>139</v>
      </c>
      <c r="B30" s="69"/>
      <c r="C30" s="70">
        <v>10</v>
      </c>
      <c r="D30" s="71" t="s">
        <v>140</v>
      </c>
      <c r="E30" s="72">
        <v>8</v>
      </c>
      <c r="F30" s="73">
        <f aca="true" t="shared" si="0" ref="F30:F36">IF(ISBLANK(C30),"",C30*E30)</f>
        <v>80</v>
      </c>
      <c r="G30" s="75"/>
      <c r="I30" s="76" t="s">
        <v>139</v>
      </c>
      <c r="J30" s="69"/>
      <c r="K30" s="72">
        <v>670</v>
      </c>
      <c r="L30" s="71" t="s">
        <v>140</v>
      </c>
      <c r="M30" s="72">
        <v>8</v>
      </c>
      <c r="N30" s="73">
        <f aca="true" t="shared" si="1" ref="N30:N36">IF(ISBLANK(K30),"",K30*M30)</f>
        <v>5360</v>
      </c>
      <c r="O30" s="75"/>
    </row>
    <row r="31" spans="1:15" s="64" customFormat="1" ht="19.5" customHeight="1">
      <c r="A31" s="76" t="s">
        <v>121</v>
      </c>
      <c r="B31" s="69" t="s">
        <v>133</v>
      </c>
      <c r="C31" s="96">
        <v>0.017</v>
      </c>
      <c r="D31" s="71" t="s">
        <v>119</v>
      </c>
      <c r="E31" s="72">
        <v>3200</v>
      </c>
      <c r="F31" s="73">
        <f t="shared" si="0"/>
        <v>54.400000000000006</v>
      </c>
      <c r="G31" s="75"/>
      <c r="I31" s="76" t="s">
        <v>121</v>
      </c>
      <c r="J31" s="69" t="s">
        <v>133</v>
      </c>
      <c r="K31" s="95">
        <v>1.11</v>
      </c>
      <c r="L31" s="71" t="s">
        <v>119</v>
      </c>
      <c r="M31" s="72">
        <v>3200</v>
      </c>
      <c r="N31" s="73">
        <f t="shared" si="1"/>
        <v>3552.0000000000005</v>
      </c>
      <c r="O31" s="75"/>
    </row>
    <row r="32" spans="1:15" s="64" customFormat="1" ht="19.5" customHeight="1">
      <c r="A32" s="76" t="s">
        <v>141</v>
      </c>
      <c r="B32" s="69"/>
      <c r="C32" s="95">
        <v>0.18</v>
      </c>
      <c r="D32" s="71" t="s">
        <v>140</v>
      </c>
      <c r="E32" s="72">
        <v>160</v>
      </c>
      <c r="F32" s="73">
        <f t="shared" si="0"/>
        <v>28.799999999999997</v>
      </c>
      <c r="G32" s="75"/>
      <c r="I32" s="76"/>
      <c r="J32" s="69"/>
      <c r="K32" s="95">
        <v>0.18</v>
      </c>
      <c r="L32" s="71" t="s">
        <v>140</v>
      </c>
      <c r="M32" s="72">
        <v>160</v>
      </c>
      <c r="N32" s="73">
        <f t="shared" si="1"/>
        <v>28.799999999999997</v>
      </c>
      <c r="O32" s="75"/>
    </row>
    <row r="33" spans="1:15" s="64" customFormat="1" ht="19.5" customHeight="1">
      <c r="A33" s="76"/>
      <c r="B33" s="69"/>
      <c r="C33" s="72"/>
      <c r="D33" s="71"/>
      <c r="E33" s="72"/>
      <c r="F33" s="73">
        <f t="shared" si="0"/>
      </c>
      <c r="G33" s="75"/>
      <c r="I33" s="76"/>
      <c r="J33" s="69"/>
      <c r="K33" s="72"/>
      <c r="L33" s="71"/>
      <c r="M33" s="72"/>
      <c r="N33" s="73">
        <f t="shared" si="1"/>
      </c>
      <c r="O33" s="75"/>
    </row>
    <row r="34" spans="1:15" s="64" customFormat="1" ht="19.5" customHeight="1">
      <c r="A34" s="76" t="s">
        <v>135</v>
      </c>
      <c r="B34" s="69"/>
      <c r="C34" s="96">
        <v>0.052</v>
      </c>
      <c r="D34" s="71" t="s">
        <v>101</v>
      </c>
      <c r="E34" s="72">
        <v>17200</v>
      </c>
      <c r="F34" s="73">
        <f t="shared" si="0"/>
        <v>894.4</v>
      </c>
      <c r="G34" s="75" t="s">
        <v>136</v>
      </c>
      <c r="I34" s="76"/>
      <c r="J34" s="69"/>
      <c r="K34" s="96"/>
      <c r="L34" s="71"/>
      <c r="M34" s="72"/>
      <c r="N34" s="73">
        <f t="shared" si="1"/>
      </c>
      <c r="O34" s="75"/>
    </row>
    <row r="35" spans="1:15" s="64" customFormat="1" ht="19.5" customHeight="1">
      <c r="A35" s="76" t="s">
        <v>100</v>
      </c>
      <c r="B35" s="69"/>
      <c r="C35" s="96">
        <v>0.023</v>
      </c>
      <c r="D35" s="71" t="s">
        <v>101</v>
      </c>
      <c r="E35" s="72">
        <v>13400</v>
      </c>
      <c r="F35" s="73">
        <f t="shared" si="0"/>
        <v>308.2</v>
      </c>
      <c r="G35" s="75" t="s">
        <v>102</v>
      </c>
      <c r="I35" s="76" t="s">
        <v>100</v>
      </c>
      <c r="J35" s="69"/>
      <c r="K35" s="70">
        <v>1.2</v>
      </c>
      <c r="L35" s="71" t="s">
        <v>101</v>
      </c>
      <c r="M35" s="72">
        <v>13400</v>
      </c>
      <c r="N35" s="73">
        <f t="shared" si="1"/>
        <v>16080</v>
      </c>
      <c r="O35" s="75" t="s">
        <v>102</v>
      </c>
    </row>
    <row r="36" spans="1:15" s="64" customFormat="1" ht="19.5" customHeight="1">
      <c r="A36" s="76"/>
      <c r="B36" s="69"/>
      <c r="C36" s="95"/>
      <c r="D36" s="71"/>
      <c r="E36" s="72"/>
      <c r="F36" s="73">
        <f t="shared" si="0"/>
      </c>
      <c r="G36" s="75"/>
      <c r="I36" s="76"/>
      <c r="J36" s="69"/>
      <c r="K36" s="95"/>
      <c r="L36" s="71"/>
      <c r="M36" s="72"/>
      <c r="N36" s="73">
        <f t="shared" si="1"/>
      </c>
      <c r="O36" s="75"/>
    </row>
    <row r="37" spans="1:15" s="64" customFormat="1" ht="19.5" customHeight="1">
      <c r="A37" s="76" t="s">
        <v>103</v>
      </c>
      <c r="B37" s="69" t="s">
        <v>104</v>
      </c>
      <c r="C37" s="80">
        <v>1</v>
      </c>
      <c r="D37" s="71" t="s">
        <v>105</v>
      </c>
      <c r="E37" s="81"/>
      <c r="F37" s="73">
        <f>(F34+F35)*0.12</f>
        <v>144.31199999999998</v>
      </c>
      <c r="G37" s="75"/>
      <c r="I37" s="76" t="s">
        <v>103</v>
      </c>
      <c r="J37" s="69" t="s">
        <v>104</v>
      </c>
      <c r="K37" s="80">
        <v>1</v>
      </c>
      <c r="L37" s="71" t="s">
        <v>105</v>
      </c>
      <c r="M37" s="81"/>
      <c r="N37" s="73">
        <f>N35*0.12</f>
        <v>1929.6</v>
      </c>
      <c r="O37" s="75"/>
    </row>
    <row r="38" spans="1:15" s="64" customFormat="1" ht="19.5" customHeight="1">
      <c r="A38" s="76"/>
      <c r="B38" s="69"/>
      <c r="C38" s="80"/>
      <c r="D38" s="71"/>
      <c r="E38" s="81"/>
      <c r="F38" s="73"/>
      <c r="G38" s="75"/>
      <c r="I38" s="76"/>
      <c r="J38" s="69"/>
      <c r="K38" s="80"/>
      <c r="L38" s="71"/>
      <c r="M38" s="81"/>
      <c r="N38" s="73"/>
      <c r="O38" s="75"/>
    </row>
    <row r="39" spans="1:15" s="64" customFormat="1" ht="19.5" customHeight="1">
      <c r="A39" s="77" t="s">
        <v>106</v>
      </c>
      <c r="B39" s="71"/>
      <c r="C39" s="80"/>
      <c r="D39" s="71"/>
      <c r="E39" s="71"/>
      <c r="F39" s="73">
        <f>SUM(F30:F38)</f>
        <v>1510.1119999999999</v>
      </c>
      <c r="G39" s="75"/>
      <c r="I39" s="77" t="s">
        <v>106</v>
      </c>
      <c r="J39" s="71"/>
      <c r="K39" s="80"/>
      <c r="L39" s="71"/>
      <c r="M39" s="71"/>
      <c r="N39" s="73">
        <f>SUM(N30:N38)</f>
        <v>26950.399999999998</v>
      </c>
      <c r="O39" s="75"/>
    </row>
    <row r="40" spans="1:15" s="64" customFormat="1" ht="19.5" customHeight="1">
      <c r="A40" s="77"/>
      <c r="B40" s="71"/>
      <c r="C40" s="80"/>
      <c r="D40" s="71"/>
      <c r="E40" s="71"/>
      <c r="F40" s="73"/>
      <c r="G40" s="75"/>
      <c r="I40" s="77"/>
      <c r="J40" s="71"/>
      <c r="K40" s="80"/>
      <c r="L40" s="71"/>
      <c r="M40" s="71"/>
      <c r="N40" s="73"/>
      <c r="O40" s="75"/>
    </row>
    <row r="41" spans="1:15" s="64" customFormat="1" ht="19.5" customHeight="1">
      <c r="A41" s="169" t="s">
        <v>107</v>
      </c>
      <c r="B41" s="170"/>
      <c r="C41" s="83">
        <v>1</v>
      </c>
      <c r="D41" s="84" t="s">
        <v>151</v>
      </c>
      <c r="E41" s="84"/>
      <c r="F41" s="85">
        <f>IF(ISBLANK(F30),"",ROUNDDOWN(F39,-1))</f>
        <v>1510</v>
      </c>
      <c r="G41" s="87"/>
      <c r="I41" s="169" t="s">
        <v>107</v>
      </c>
      <c r="J41" s="170"/>
      <c r="K41" s="83">
        <v>1</v>
      </c>
      <c r="L41" s="84" t="s">
        <v>108</v>
      </c>
      <c r="M41" s="84"/>
      <c r="N41" s="85">
        <f>IF(ISBLANK(N30),"",ROUNDDOWN(N39,-1))</f>
        <v>26950</v>
      </c>
      <c r="O41" s="87"/>
    </row>
    <row r="42" ht="24.75" customHeight="1"/>
  </sheetData>
  <sheetProtection password="E916" sheet="1" objects="1" scenarios="1" selectLockedCells="1" selectUnlockedCells="1"/>
  <mergeCells count="15">
    <mergeCell ref="A3:G3"/>
    <mergeCell ref="A14:B14"/>
    <mergeCell ref="A1:O1"/>
    <mergeCell ref="I3:O3"/>
    <mergeCell ref="A2:G2"/>
    <mergeCell ref="I2:O2"/>
    <mergeCell ref="A16:G16"/>
    <mergeCell ref="I16:O16"/>
    <mergeCell ref="I14:J14"/>
    <mergeCell ref="A27:B27"/>
    <mergeCell ref="I27:J27"/>
    <mergeCell ref="A28:G28"/>
    <mergeCell ref="I28:O28"/>
    <mergeCell ref="A41:B41"/>
    <mergeCell ref="I41:J41"/>
  </mergeCells>
  <printOptions horizontalCentered="1"/>
  <pageMargins left="0.3937007874015748" right="0.3937007874015748" top="0.984251968503937" bottom="0.3937007874015748" header="0.7874015748031497" footer="0.2755905511811024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showZeros="0" workbookViewId="0" topLeftCell="A1">
      <pane ySplit="2" topLeftCell="BM3" activePane="bottomLeft" state="frozen"/>
      <selection pane="topLeft" activeCell="A1" sqref="A1"/>
      <selection pane="bottomLeft" activeCell="E16" sqref="E16"/>
    </sheetView>
  </sheetViews>
  <sheetFormatPr defaultColWidth="9.00390625" defaultRowHeight="15" customHeight="1"/>
  <cols>
    <col min="1" max="2" width="14.625" style="0" customWidth="1"/>
    <col min="3" max="3" width="5.625" style="0" customWidth="1"/>
    <col min="4" max="4" width="5.625" style="88" customWidth="1"/>
    <col min="5" max="5" width="7.625" style="88" customWidth="1"/>
    <col min="6" max="6" width="7.625" style="89" customWidth="1"/>
    <col min="7" max="7" width="10.625" style="0" customWidth="1"/>
    <col min="8" max="8" width="3.625" style="0" customWidth="1"/>
    <col min="9" max="10" width="14.625" style="0" customWidth="1"/>
    <col min="11" max="11" width="6.125" style="0" customWidth="1"/>
    <col min="12" max="12" width="5.625" style="88" customWidth="1"/>
    <col min="13" max="13" width="7.625" style="88" customWidth="1"/>
    <col min="14" max="14" width="7.625" style="89" customWidth="1"/>
    <col min="15" max="15" width="10.625" style="0" customWidth="1"/>
    <col min="16" max="16384" width="5.625" style="0" customWidth="1"/>
  </cols>
  <sheetData>
    <row r="1" spans="1:15" s="63" customFormat="1" ht="30" customHeight="1">
      <c r="A1" s="171" t="s">
        <v>90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</row>
    <row r="2" spans="1:15" s="64" customFormat="1" ht="15" customHeight="1">
      <c r="A2" s="172"/>
      <c r="B2" s="172"/>
      <c r="C2" s="172"/>
      <c r="D2" s="172"/>
      <c r="E2" s="172"/>
      <c r="F2" s="172"/>
      <c r="G2" s="172"/>
      <c r="H2" s="90"/>
      <c r="I2" s="173" t="s">
        <v>115</v>
      </c>
      <c r="J2" s="173"/>
      <c r="K2" s="173"/>
      <c r="L2" s="173"/>
      <c r="M2" s="173"/>
      <c r="N2" s="173"/>
      <c r="O2" s="173"/>
    </row>
    <row r="3" spans="1:15" s="64" customFormat="1" ht="24.75" customHeight="1">
      <c r="A3" s="168" t="s">
        <v>152</v>
      </c>
      <c r="B3" s="168"/>
      <c r="C3" s="168"/>
      <c r="D3" s="168"/>
      <c r="E3" s="168"/>
      <c r="F3" s="168"/>
      <c r="G3" s="168"/>
      <c r="I3" s="168" t="s">
        <v>153</v>
      </c>
      <c r="J3" s="168"/>
      <c r="K3" s="168"/>
      <c r="L3" s="168"/>
      <c r="M3" s="168"/>
      <c r="N3" s="168"/>
      <c r="O3" s="168"/>
    </row>
    <row r="4" spans="1:15" s="64" customFormat="1" ht="24.75" customHeight="1">
      <c r="A4" s="91" t="s">
        <v>70</v>
      </c>
      <c r="B4" s="92" t="s">
        <v>71</v>
      </c>
      <c r="C4" s="92" t="s">
        <v>72</v>
      </c>
      <c r="D4" s="92" t="s">
        <v>73</v>
      </c>
      <c r="E4" s="92" t="s">
        <v>74</v>
      </c>
      <c r="F4" s="93" t="s">
        <v>2</v>
      </c>
      <c r="G4" s="94" t="s">
        <v>75</v>
      </c>
      <c r="I4" s="91" t="s">
        <v>70</v>
      </c>
      <c r="J4" s="92" t="s">
        <v>71</v>
      </c>
      <c r="K4" s="92" t="s">
        <v>72</v>
      </c>
      <c r="L4" s="92" t="s">
        <v>73</v>
      </c>
      <c r="M4" s="92" t="s">
        <v>74</v>
      </c>
      <c r="N4" s="93" t="s">
        <v>2</v>
      </c>
      <c r="O4" s="94" t="s">
        <v>75</v>
      </c>
    </row>
    <row r="5" spans="1:15" s="64" customFormat="1" ht="24.75" customHeight="1">
      <c r="A5" s="76" t="s">
        <v>154</v>
      </c>
      <c r="B5" s="69" t="s">
        <v>155</v>
      </c>
      <c r="C5" s="95">
        <v>1.25</v>
      </c>
      <c r="D5" s="71" t="s">
        <v>156</v>
      </c>
      <c r="E5" s="72">
        <v>550</v>
      </c>
      <c r="F5" s="73">
        <f aca="true" t="shared" si="0" ref="F5:F14">IF(ISBLANK(C5),"",C5*E5)</f>
        <v>687.5</v>
      </c>
      <c r="G5" s="79"/>
      <c r="I5" s="76" t="s">
        <v>154</v>
      </c>
      <c r="J5" s="69" t="s">
        <v>155</v>
      </c>
      <c r="K5" s="96">
        <v>0.625</v>
      </c>
      <c r="L5" s="71" t="s">
        <v>156</v>
      </c>
      <c r="M5" s="72">
        <v>550</v>
      </c>
      <c r="N5" s="73">
        <f aca="true" t="shared" si="1" ref="N5:N14">IF(ISBLANK(K5),"",K5*M5)</f>
        <v>343.75</v>
      </c>
      <c r="O5" s="79"/>
    </row>
    <row r="6" spans="1:15" s="64" customFormat="1" ht="24.75" customHeight="1">
      <c r="A6" s="76" t="s">
        <v>157</v>
      </c>
      <c r="B6" s="69"/>
      <c r="C6" s="96">
        <v>0.007</v>
      </c>
      <c r="D6" s="71" t="s">
        <v>119</v>
      </c>
      <c r="E6" s="72">
        <v>33000</v>
      </c>
      <c r="F6" s="73">
        <f t="shared" si="0"/>
        <v>231</v>
      </c>
      <c r="G6" s="75"/>
      <c r="I6" s="76" t="s">
        <v>157</v>
      </c>
      <c r="J6" s="69"/>
      <c r="K6" s="97">
        <v>0.0035</v>
      </c>
      <c r="L6" s="71" t="s">
        <v>119</v>
      </c>
      <c r="M6" s="72">
        <v>33000</v>
      </c>
      <c r="N6" s="73">
        <f t="shared" si="1"/>
        <v>115.5</v>
      </c>
      <c r="O6" s="79"/>
    </row>
    <row r="7" spans="1:15" s="64" customFormat="1" ht="24.75" customHeight="1">
      <c r="A7" s="76" t="s">
        <v>158</v>
      </c>
      <c r="B7" s="69"/>
      <c r="C7" s="95">
        <v>0.02</v>
      </c>
      <c r="D7" s="71" t="s">
        <v>119</v>
      </c>
      <c r="E7" s="72">
        <v>33000</v>
      </c>
      <c r="F7" s="73">
        <f t="shared" si="0"/>
        <v>660</v>
      </c>
      <c r="G7" s="75"/>
      <c r="I7" s="76" t="s">
        <v>158</v>
      </c>
      <c r="J7" s="69"/>
      <c r="K7" s="95">
        <v>0.01</v>
      </c>
      <c r="L7" s="71" t="s">
        <v>119</v>
      </c>
      <c r="M7" s="72">
        <v>33000</v>
      </c>
      <c r="N7" s="73">
        <f t="shared" si="1"/>
        <v>330</v>
      </c>
      <c r="O7" s="75"/>
    </row>
    <row r="8" spans="1:15" s="64" customFormat="1" ht="24.75" customHeight="1">
      <c r="A8" s="76" t="s">
        <v>159</v>
      </c>
      <c r="B8" s="69"/>
      <c r="C8" s="95">
        <v>0.09</v>
      </c>
      <c r="D8" s="71" t="s">
        <v>164</v>
      </c>
      <c r="E8" s="72">
        <v>82</v>
      </c>
      <c r="F8" s="73">
        <f t="shared" si="0"/>
        <v>7.38</v>
      </c>
      <c r="G8" s="79"/>
      <c r="I8" s="76" t="s">
        <v>159</v>
      </c>
      <c r="J8" s="69"/>
      <c r="K8" s="95">
        <v>0.09</v>
      </c>
      <c r="L8" s="71" t="s">
        <v>164</v>
      </c>
      <c r="M8" s="72">
        <v>82</v>
      </c>
      <c r="N8" s="73">
        <f t="shared" si="1"/>
        <v>7.38</v>
      </c>
      <c r="O8" s="79"/>
    </row>
    <row r="9" spans="1:15" s="64" customFormat="1" ht="24.75" customHeight="1">
      <c r="A9" s="76" t="s">
        <v>160</v>
      </c>
      <c r="B9" s="69"/>
      <c r="C9" s="95">
        <v>0.04</v>
      </c>
      <c r="D9" s="71" t="s">
        <v>165</v>
      </c>
      <c r="E9" s="72">
        <v>125</v>
      </c>
      <c r="F9" s="73">
        <f t="shared" si="0"/>
        <v>5</v>
      </c>
      <c r="G9" s="75"/>
      <c r="I9" s="76" t="s">
        <v>160</v>
      </c>
      <c r="J9" s="69"/>
      <c r="K9" s="95">
        <v>0.04</v>
      </c>
      <c r="L9" s="71" t="s">
        <v>165</v>
      </c>
      <c r="M9" s="72">
        <v>125</v>
      </c>
      <c r="N9" s="73">
        <f t="shared" si="1"/>
        <v>5</v>
      </c>
      <c r="O9" s="79"/>
    </row>
    <row r="10" spans="1:15" s="64" customFormat="1" ht="24.75" customHeight="1">
      <c r="A10" s="76" t="s">
        <v>161</v>
      </c>
      <c r="B10" s="69"/>
      <c r="C10" s="95">
        <v>0.02</v>
      </c>
      <c r="D10" s="71" t="s">
        <v>166</v>
      </c>
      <c r="E10" s="72">
        <v>250</v>
      </c>
      <c r="F10" s="73">
        <f t="shared" si="0"/>
        <v>5</v>
      </c>
      <c r="G10" s="75"/>
      <c r="I10" s="76" t="s">
        <v>161</v>
      </c>
      <c r="J10" s="69"/>
      <c r="K10" s="95">
        <v>0.02</v>
      </c>
      <c r="L10" s="71" t="s">
        <v>166</v>
      </c>
      <c r="M10" s="72">
        <v>250</v>
      </c>
      <c r="N10" s="73">
        <f t="shared" si="1"/>
        <v>5</v>
      </c>
      <c r="O10" s="75"/>
    </row>
    <row r="11" spans="1:15" s="64" customFormat="1" ht="24.75" customHeight="1">
      <c r="A11" s="76"/>
      <c r="B11" s="69"/>
      <c r="C11" s="96"/>
      <c r="D11" s="71"/>
      <c r="E11" s="72"/>
      <c r="F11" s="73">
        <f t="shared" si="0"/>
      </c>
      <c r="G11" s="75"/>
      <c r="I11" s="76"/>
      <c r="J11" s="69"/>
      <c r="K11" s="96"/>
      <c r="L11" s="71"/>
      <c r="M11" s="72"/>
      <c r="N11" s="73">
        <f t="shared" si="1"/>
      </c>
      <c r="O11" s="75"/>
    </row>
    <row r="12" spans="1:15" s="64" customFormat="1" ht="24.75" customHeight="1">
      <c r="A12" s="76"/>
      <c r="B12" s="69"/>
      <c r="C12" s="96"/>
      <c r="D12" s="71"/>
      <c r="E12" s="72"/>
      <c r="F12" s="73">
        <f t="shared" si="0"/>
      </c>
      <c r="G12" s="75"/>
      <c r="I12" s="76"/>
      <c r="J12" s="69"/>
      <c r="K12" s="96"/>
      <c r="L12" s="71"/>
      <c r="M12" s="72"/>
      <c r="N12" s="73">
        <f t="shared" si="1"/>
      </c>
      <c r="O12" s="75"/>
    </row>
    <row r="13" spans="1:15" s="64" customFormat="1" ht="24.75" customHeight="1">
      <c r="A13" s="76" t="s">
        <v>162</v>
      </c>
      <c r="B13" s="69"/>
      <c r="C13" s="95">
        <v>0.15</v>
      </c>
      <c r="D13" s="71" t="s">
        <v>101</v>
      </c>
      <c r="E13" s="72">
        <v>16400</v>
      </c>
      <c r="F13" s="73">
        <f t="shared" si="0"/>
        <v>2460</v>
      </c>
      <c r="G13" s="75" t="s">
        <v>163</v>
      </c>
      <c r="I13" s="76" t="s">
        <v>162</v>
      </c>
      <c r="J13" s="69"/>
      <c r="K13" s="95">
        <v>0.15</v>
      </c>
      <c r="L13" s="71" t="s">
        <v>101</v>
      </c>
      <c r="M13" s="72">
        <v>16400</v>
      </c>
      <c r="N13" s="73">
        <f t="shared" si="1"/>
        <v>2460</v>
      </c>
      <c r="O13" s="75"/>
    </row>
    <row r="14" spans="1:15" s="64" customFormat="1" ht="24.75" customHeight="1">
      <c r="A14" s="76" t="s">
        <v>100</v>
      </c>
      <c r="B14" s="69"/>
      <c r="C14" s="95">
        <v>0.07</v>
      </c>
      <c r="D14" s="71" t="s">
        <v>101</v>
      </c>
      <c r="E14" s="72">
        <v>13400</v>
      </c>
      <c r="F14" s="73">
        <f t="shared" si="0"/>
        <v>938.0000000000001</v>
      </c>
      <c r="G14" s="75" t="s">
        <v>128</v>
      </c>
      <c r="I14" s="76" t="s">
        <v>100</v>
      </c>
      <c r="J14" s="69"/>
      <c r="K14" s="95">
        <v>0.07</v>
      </c>
      <c r="L14" s="71" t="s">
        <v>101</v>
      </c>
      <c r="M14" s="72">
        <v>13400</v>
      </c>
      <c r="N14" s="73">
        <f t="shared" si="1"/>
        <v>938.0000000000001</v>
      </c>
      <c r="O14" s="75"/>
    </row>
    <row r="15" spans="1:15" s="64" customFormat="1" ht="24.75" customHeight="1">
      <c r="A15" s="76" t="s">
        <v>103</v>
      </c>
      <c r="B15" s="69" t="s">
        <v>104</v>
      </c>
      <c r="C15" s="80">
        <v>1</v>
      </c>
      <c r="D15" s="71" t="s">
        <v>105</v>
      </c>
      <c r="E15" s="81"/>
      <c r="F15" s="73">
        <f>(F13+F14)*0.12</f>
        <v>407.76</v>
      </c>
      <c r="G15" s="75"/>
      <c r="I15" s="76" t="s">
        <v>103</v>
      </c>
      <c r="J15" s="69" t="s">
        <v>104</v>
      </c>
      <c r="K15" s="80">
        <v>1</v>
      </c>
      <c r="L15" s="71" t="s">
        <v>105</v>
      </c>
      <c r="M15" s="81"/>
      <c r="N15" s="73">
        <f>(N13+N14)*0.12</f>
        <v>407.76</v>
      </c>
      <c r="O15" s="75"/>
    </row>
    <row r="16" spans="1:15" s="64" customFormat="1" ht="24.75" customHeight="1">
      <c r="A16" s="76"/>
      <c r="B16" s="69"/>
      <c r="C16" s="80"/>
      <c r="D16" s="71"/>
      <c r="E16" s="81"/>
      <c r="F16" s="73"/>
      <c r="G16" s="75"/>
      <c r="I16" s="76"/>
      <c r="J16" s="69"/>
      <c r="K16" s="80"/>
      <c r="L16" s="71"/>
      <c r="M16" s="81"/>
      <c r="N16" s="73"/>
      <c r="O16" s="75"/>
    </row>
    <row r="17" spans="1:15" s="64" customFormat="1" ht="24.75" customHeight="1">
      <c r="A17" s="77" t="s">
        <v>106</v>
      </c>
      <c r="B17" s="71"/>
      <c r="C17" s="80"/>
      <c r="D17" s="71"/>
      <c r="E17" s="71"/>
      <c r="F17" s="73">
        <f>SUM(F5:F16)</f>
        <v>5401.64</v>
      </c>
      <c r="G17" s="75"/>
      <c r="I17" s="77" t="s">
        <v>106</v>
      </c>
      <c r="J17" s="71"/>
      <c r="K17" s="80"/>
      <c r="L17" s="71"/>
      <c r="M17" s="71"/>
      <c r="N17" s="73">
        <f>SUM(N5:N16)</f>
        <v>4612.39</v>
      </c>
      <c r="O17" s="75"/>
    </row>
    <row r="18" spans="1:15" s="64" customFormat="1" ht="24.75" customHeight="1">
      <c r="A18" s="77"/>
      <c r="B18" s="71"/>
      <c r="C18" s="80"/>
      <c r="D18" s="71"/>
      <c r="E18" s="71"/>
      <c r="F18" s="73"/>
      <c r="G18" s="75"/>
      <c r="I18" s="77"/>
      <c r="J18" s="71"/>
      <c r="K18" s="80"/>
      <c r="L18" s="71"/>
      <c r="M18" s="71"/>
      <c r="N18" s="73"/>
      <c r="O18" s="75"/>
    </row>
    <row r="19" spans="1:15" s="64" customFormat="1" ht="24.75" customHeight="1">
      <c r="A19" s="169" t="s">
        <v>107</v>
      </c>
      <c r="B19" s="170"/>
      <c r="C19" s="83">
        <v>1</v>
      </c>
      <c r="D19" s="84" t="s">
        <v>151</v>
      </c>
      <c r="E19" s="84"/>
      <c r="F19" s="85">
        <f>IF(ISBLANK(F5),"",ROUNDDOWN(F17,-1))</f>
        <v>5400</v>
      </c>
      <c r="G19" s="87"/>
      <c r="I19" s="169" t="s">
        <v>107</v>
      </c>
      <c r="J19" s="170"/>
      <c r="K19" s="83">
        <v>1</v>
      </c>
      <c r="L19" s="84" t="s">
        <v>151</v>
      </c>
      <c r="M19" s="84"/>
      <c r="N19" s="85">
        <f>IF(ISBLANK(N5),"",ROUNDDOWN(N17,-1))</f>
        <v>4610</v>
      </c>
      <c r="O19" s="87"/>
    </row>
  </sheetData>
  <sheetProtection password="E916" sheet="1" objects="1" scenarios="1" selectLockedCells="1" selectUnlockedCells="1"/>
  <mergeCells count="7">
    <mergeCell ref="A3:G3"/>
    <mergeCell ref="A19:B19"/>
    <mergeCell ref="A1:O1"/>
    <mergeCell ref="I3:O3"/>
    <mergeCell ref="A2:G2"/>
    <mergeCell ref="I2:O2"/>
    <mergeCell ref="I19:J19"/>
  </mergeCells>
  <printOptions horizontalCentered="1"/>
  <pageMargins left="0.3937007874015748" right="0.3937007874015748" top="0.984251968503937" bottom="0.3937007874015748" header="0.7874015748031497" footer="0.275590551181102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MasamiIsezaki</dc:creator>
  <cp:keywords/>
  <dc:description/>
  <cp:lastModifiedBy>MasamiIsezaki</cp:lastModifiedBy>
  <cp:lastPrinted>2005-12-23T00:12:18Z</cp:lastPrinted>
  <dcterms:created xsi:type="dcterms:W3CDTF">2005-09-22T07:29:58Z</dcterms:created>
  <dcterms:modified xsi:type="dcterms:W3CDTF">2007-04-09T13:13:15Z</dcterms:modified>
  <cp:category/>
  <cp:version/>
  <cp:contentType/>
  <cp:contentStatus/>
</cp:coreProperties>
</file>